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er" sheetId="1" r:id="rId1"/>
    <sheet name="Product Markup" sheetId="2" r:id="rId2"/>
    <sheet name="Screen Printing Prices" sheetId="3" r:id="rId3"/>
    <sheet name="Locations" sheetId="4" r:id="rId4"/>
    <sheet name="Cost Profit" sheetId="5" r:id="rId5"/>
  </sheets>
  <definedNames>
    <definedName name="_xlnm.Print_Area" localSheetId="0">'Order'!$A$1:$Z$39</definedName>
    <definedName name="_xlnm.Print_Area" localSheetId="0">'Order'!$A$1:$Z$39</definedName>
    <definedName name="Cost">SUM('Order'!$R$29+'Order'!$R$31+'Order'!$R$34)</definedName>
  </definedNames>
  <calcPr fullCalcOnLoad="1"/>
</workbook>
</file>

<file path=xl/sharedStrings.xml><?xml version="1.0" encoding="utf-8"?>
<sst xmlns="http://schemas.openxmlformats.org/spreadsheetml/2006/main" count="105" uniqueCount="100">
  <si>
    <t>Break down</t>
  </si>
  <si>
    <t>DESCRIPTION</t>
  </si>
  <si>
    <t>Color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</si>
  <si>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</si>
  <si>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</si>
  <si>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</si>
  <si>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</si>
  <si>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</si>
  <si>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</si>
  <si>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</si>
  <si>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</si>
  <si>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</si>
  <si>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</si>
  <si>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All</t>
  </si>
  <si>
    <t>Qty</t>
  </si>
  <si>
    <t>Cost</t>
  </si>
  <si>
    <t>After Markup</t>
  </si>
  <si>
    <t>Total Cost</t>
  </si>
  <si>
    <t>Piece Price</t>
  </si>
  <si>
    <t>Total</t>
  </si>
  <si>
    <t>Lead Time Hrs</t>
  </si>
  <si>
    <t>WO Charge</t>
  </si>
  <si>
    <t>TOTAL COSTS &amp; SELL PRICE DETAILS</t>
  </si>
  <si>
    <t>Sell</t>
  </si>
  <si>
    <t>Total Material Cost</t>
  </si>
  <si>
    <t>Artwork</t>
  </si>
  <si>
    <t>Total shipping Cost</t>
  </si>
  <si>
    <t>Extra products for mistakes</t>
  </si>
  <si>
    <t>Travel Expense ($1/mile)</t>
  </si>
  <si>
    <t>Labor Cost</t>
  </si>
  <si>
    <t>QTY</t>
  </si>
  <si>
    <t>TAX RATE</t>
  </si>
  <si>
    <t>Total Sell</t>
  </si>
  <si>
    <t>Taxable? Y/N</t>
  </si>
  <si>
    <t>Y</t>
  </si>
  <si>
    <t>Tax</t>
  </si>
  <si>
    <t>Customer Invoice Grand Total</t>
  </si>
  <si>
    <t>50percent Down</t>
  </si>
  <si>
    <t xml:space="preserve"> </t>
  </si>
  <si>
    <t>Markup A</t>
  </si>
  <si>
    <t>Do not edit below</t>
  </si>
  <si>
    <t>Output</t>
  </si>
  <si>
    <t>Percentage</t>
  </si>
  <si>
    <t>1 Color Lights</t>
  </si>
  <si>
    <t>1 Color Darks</t>
  </si>
  <si>
    <t>2 Color Lights</t>
  </si>
  <si>
    <t>2 Color Darks</t>
  </si>
  <si>
    <t>3 Color Lights</t>
  </si>
  <si>
    <t>3 Color Darks</t>
  </si>
  <si>
    <t>4 Color Lights</t>
  </si>
  <si>
    <t>4 Color Darks</t>
  </si>
  <si>
    <t>5 Color Lights</t>
  </si>
  <si>
    <t>5 Color Darks</t>
  </si>
  <si>
    <t>6 Color Lights</t>
  </si>
  <si>
    <t>6 Color Darks</t>
  </si>
  <si>
    <t>Side 2 - 1 color</t>
  </si>
  <si>
    <t>Side 2 – 2 color</t>
  </si>
  <si>
    <t>Side 2 – 3 color</t>
  </si>
  <si>
    <t>Side 2 – 4 color</t>
  </si>
  <si>
    <t>Side 2 – 5 color</t>
  </si>
  <si>
    <t>Side 2 – 6 color</t>
  </si>
  <si>
    <t>End</t>
  </si>
  <si>
    <t>Front</t>
  </si>
  <si>
    <t>Back</t>
  </si>
  <si>
    <t>Sleeve</t>
  </si>
  <si>
    <t>Pocket</t>
  </si>
  <si>
    <t>Monthly Inputs</t>
  </si>
  <si>
    <t>Rent</t>
  </si>
  <si>
    <t>Electric</t>
  </si>
  <si>
    <t>Phone/Internet</t>
  </si>
  <si>
    <t>Insurance</t>
  </si>
  <si>
    <t>Equipment Lease</t>
  </si>
  <si>
    <t>Admin Overhead</t>
  </si>
  <si>
    <t>Other Overhead</t>
  </si>
  <si>
    <t>Overhead Total</t>
  </si>
  <si>
    <t>Shirts Printed Per Month</t>
  </si>
  <si>
    <t>Job Criteria</t>
  </si>
  <si>
    <t>Number of Shirts in Job</t>
  </si>
  <si>
    <t>Pre-Press Hours Needed</t>
  </si>
  <si>
    <t>Shirts Per Hour For Job</t>
  </si>
  <si>
    <t>Cleanup Hours For Job</t>
  </si>
  <si>
    <t>Number of Screens</t>
  </si>
  <si>
    <t>Cost Per Screen</t>
  </si>
  <si>
    <t>Hourly Labor (w/ Taxes)</t>
  </si>
  <si>
    <t>Shirt Cost Per Shirt</t>
  </si>
  <si>
    <t>Ink Cost Per Shirt</t>
  </si>
  <si>
    <t>Sub Totals</t>
  </si>
  <si>
    <t>Hours Per Shirt</t>
  </si>
  <si>
    <t>Labor Per Shirt</t>
  </si>
  <si>
    <t>Cost of Goods Sold</t>
  </si>
  <si>
    <t>Monthly Overhead Per Shirt</t>
  </si>
  <si>
    <t>Shirt Cost +</t>
  </si>
  <si>
    <t>Profit Margin Desired</t>
  </si>
  <si>
    <t>Suggest Sale Piece Price</t>
  </si>
  <si>
    <t>Actual Sale Price Per Shirt</t>
  </si>
  <si>
    <t>Screen/Art Fees Charged</t>
  </si>
  <si>
    <t>Gross Sale</t>
  </si>
  <si>
    <t>Costs</t>
  </si>
  <si>
    <t>Profit #</t>
  </si>
  <si>
    <t>Profit % Achieved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</si>
</sst>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"/>
    <numFmt numFmtId="166" formatCode="#,##0"/>
    <numFmt numFmtId="167" formatCode="&quot; $&quot;#,##0.00\ ;&quot; $(&quot;#,##0.00\);&quot; $-&quot;#\ ;@\ "/>
    <numFmt numFmtId="168" formatCode="[$$-409]#,##0.00;[RED]\-[$$-409]#,##0.00"/>
    <numFmt numFmtId="169" formatCode="\$#,##0.00"/>
    <numFmt numFmtId="170" formatCode="0.0"/>
    <numFmt numFmtId="171" formatCode="0.0%"/>
    <numFmt numFmtId="172" formatCode="#,##0.0"/>
    <numFmt numFmtId="173" formatCode="0.00%"/>
    <numFmt numFmtId="174" formatCode="0%"/>
    <numFmt numFmtId="175" formatCode="0.00"/>
    <numFmt numFmtId="176" formatCode="#,##0.###############"/>
    <numFmt numFmtId="177" formatCode="#,##0.00"/>
    <numFmt numFmtId="178" formatCode="#,##0.000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.5"/>
      <name val="Calibri"/>
      <family val="2"/>
    </font>
    <font>
      <sz val="10"/>
      <name val="Calibri"/>
      <family val="2"/>
    </font>
    <font>
      <sz val="10"/>
      <color indexed="41"/>
      <name val="Calibri"/>
      <family val="2"/>
    </font>
    <font>
      <b/>
      <sz val="13"/>
      <name val="Calibri"/>
      <family val="2"/>
    </font>
    <font>
      <b/>
      <sz val="12"/>
      <name val="Arial"/>
      <family val="2"/>
    </font>
    <font>
      <sz val="10.5"/>
      <color indexed="8"/>
      <name val="Calibri"/>
      <family val="2"/>
    </font>
    <font>
      <sz val="10.5"/>
      <color indexed="8"/>
      <name val="Segoe UI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0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2" borderId="0" xfId="20" applyFont="1" applyFill="1" applyBorder="1" applyAlignment="1" applyProtection="1">
      <alignment horizontal="center"/>
      <protection locked="0"/>
    </xf>
    <xf numFmtId="164" fontId="1" fillId="0" borderId="0" xfId="20" applyFont="1" applyBorder="1" applyProtection="1">
      <alignment/>
      <protection locked="0"/>
    </xf>
    <xf numFmtId="164" fontId="1" fillId="0" borderId="0" xfId="20" applyFont="1" applyBorder="1">
      <alignment/>
      <protection/>
    </xf>
    <xf numFmtId="164" fontId="2" fillId="3" borderId="1" xfId="20" applyFont="1" applyFill="1" applyBorder="1" applyAlignment="1" applyProtection="1">
      <alignment horizontal="left"/>
      <protection locked="0"/>
    </xf>
    <xf numFmtId="164" fontId="2" fillId="3" borderId="2" xfId="20" applyFont="1" applyFill="1" applyBorder="1" applyAlignment="1" applyProtection="1">
      <alignment horizontal="left"/>
      <protection locked="0"/>
    </xf>
    <xf numFmtId="164" fontId="3" fillId="3" borderId="3" xfId="20" applyFont="1" applyFill="1" applyBorder="1" applyAlignment="1" applyProtection="1">
      <alignment horizontal="left"/>
      <protection locked="0"/>
    </xf>
    <xf numFmtId="164" fontId="1" fillId="0" borderId="4" xfId="20" applyFont="1" applyBorder="1" applyAlignment="1" applyProtection="1">
      <alignment/>
      <protection locked="0"/>
    </xf>
    <xf numFmtId="164" fontId="1" fillId="2" borderId="0" xfId="20" applyFont="1" applyFill="1" applyBorder="1" applyProtection="1">
      <alignment/>
      <protection locked="0"/>
    </xf>
    <xf numFmtId="164" fontId="4" fillId="4" borderId="5" xfId="20" applyFont="1" applyFill="1" applyBorder="1" applyAlignment="1" applyProtection="1">
      <alignment horizontal="center"/>
      <protection locked="0"/>
    </xf>
    <xf numFmtId="164" fontId="4" fillId="4" borderId="6" xfId="20" applyFont="1" applyFill="1" applyBorder="1" applyAlignment="1" applyProtection="1">
      <alignment horizontal="center"/>
      <protection locked="0"/>
    </xf>
    <xf numFmtId="164" fontId="4" fillId="4" borderId="7" xfId="20" applyFont="1" applyFill="1" applyBorder="1" applyAlignment="1" applyProtection="1">
      <alignment horizontal="center"/>
      <protection locked="0"/>
    </xf>
    <xf numFmtId="164" fontId="4" fillId="4" borderId="5" xfId="20" applyFont="1" applyFill="1" applyBorder="1" applyAlignment="1" applyProtection="1">
      <alignment horizontal="center" wrapText="1"/>
      <protection locked="0"/>
    </xf>
    <xf numFmtId="164" fontId="4" fillId="5" borderId="8" xfId="20" applyFont="1" applyFill="1" applyBorder="1" applyAlignment="1" applyProtection="1">
      <alignment horizontal="center"/>
      <protection locked="0"/>
    </xf>
    <xf numFmtId="164" fontId="4" fillId="4" borderId="8" xfId="0" applyFont="1" applyFill="1" applyBorder="1" applyAlignment="1">
      <alignment/>
    </xf>
    <xf numFmtId="164" fontId="5" fillId="5" borderId="5" xfId="20" applyFont="1" applyFill="1" applyBorder="1" applyAlignment="1" applyProtection="1">
      <alignment horizontal="left" wrapText="1"/>
      <protection locked="0"/>
    </xf>
    <xf numFmtId="164" fontId="5" fillId="5" borderId="5" xfId="20" applyFont="1" applyFill="1" applyBorder="1" applyAlignment="1" applyProtection="1">
      <alignment horizontal="center" wrapText="1"/>
      <protection locked="0"/>
    </xf>
    <xf numFmtId="165" fontId="5" fillId="5" borderId="5" xfId="20" applyNumberFormat="1" applyFont="1" applyFill="1" applyBorder="1" applyAlignment="1" applyProtection="1">
      <alignment horizontal="center" wrapText="1"/>
      <protection locked="0"/>
    </xf>
    <xf numFmtId="166" fontId="1" fillId="6" borderId="5" xfId="20" applyNumberFormat="1" applyFill="1" applyBorder="1" applyAlignment="1" applyProtection="1">
      <alignment horizontal="center"/>
      <protection locked="0"/>
    </xf>
    <xf numFmtId="168" fontId="1" fillId="6" borderId="5" xfId="17" applyNumberFormat="1" applyFont="1" applyFill="1" applyBorder="1" applyAlignment="1" applyProtection="1">
      <alignment/>
      <protection locked="0"/>
    </xf>
    <xf numFmtId="167" fontId="1" fillId="6" borderId="5" xfId="17" applyFont="1" applyFill="1" applyBorder="1" applyAlignment="1" applyProtection="1">
      <alignment/>
      <protection locked="0"/>
    </xf>
    <xf numFmtId="169" fontId="2" fillId="7" borderId="5" xfId="20" applyNumberFormat="1" applyFont="1" applyFill="1" applyBorder="1" applyAlignment="1" applyProtection="1">
      <alignment horizontal="center"/>
      <protection locked="0"/>
    </xf>
    <xf numFmtId="169" fontId="1" fillId="6" borderId="5" xfId="20" applyNumberFormat="1" applyFont="1" applyFill="1" applyBorder="1" applyAlignment="1" applyProtection="1">
      <alignment horizontal="center"/>
      <protection locked="0"/>
    </xf>
    <xf numFmtId="169" fontId="1" fillId="5" borderId="5" xfId="20" applyNumberFormat="1" applyFont="1" applyFill="1" applyBorder="1" applyProtection="1">
      <alignment/>
      <protection locked="0"/>
    </xf>
    <xf numFmtId="170" fontId="1" fillId="8" borderId="5" xfId="20" applyNumberFormat="1" applyFont="1" applyFill="1" applyBorder="1" applyAlignment="1" applyProtection="1">
      <alignment horizontal="center"/>
      <protection locked="0"/>
    </xf>
    <xf numFmtId="164" fontId="1" fillId="5" borderId="8" xfId="20" applyFont="1" applyFill="1" applyBorder="1" applyAlignment="1" applyProtection="1">
      <alignment horizontal="right"/>
      <protection locked="0"/>
    </xf>
    <xf numFmtId="168" fontId="6" fillId="4" borderId="8" xfId="0" applyNumberFormat="1" applyFont="1" applyFill="1" applyBorder="1" applyAlignment="1">
      <alignment/>
    </xf>
    <xf numFmtId="170" fontId="1" fillId="8" borderId="5" xfId="20" applyNumberFormat="1" applyFont="1" applyFill="1" applyBorder="1" applyAlignment="1" applyProtection="1">
      <alignment horizontal="center" wrapText="1"/>
      <protection locked="0"/>
    </xf>
    <xf numFmtId="164" fontId="1" fillId="5" borderId="8" xfId="20" applyFont="1" applyFill="1" applyBorder="1" applyAlignment="1" applyProtection="1">
      <alignment horizontal="right" wrapText="1"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9" fontId="1" fillId="0" borderId="0" xfId="20" applyNumberFormat="1" applyFont="1" applyBorder="1" applyAlignment="1" applyProtection="1">
      <alignment horizontal="center"/>
      <protection locked="0"/>
    </xf>
    <xf numFmtId="169" fontId="1" fillId="0" borderId="0" xfId="20" applyNumberFormat="1" applyFont="1" applyBorder="1" applyProtection="1">
      <alignment/>
      <protection locked="0"/>
    </xf>
    <xf numFmtId="170" fontId="7" fillId="2" borderId="8" xfId="20" applyNumberFormat="1" applyFont="1" applyFill="1" applyBorder="1" applyAlignment="1" applyProtection="1">
      <alignment horizontal="center"/>
      <protection locked="0"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Border="1" applyAlignment="1" applyProtection="1">
      <alignment horizontal="right"/>
      <protection locked="0"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2" fillId="4" borderId="8" xfId="20" applyFont="1" applyFill="1" applyBorder="1" applyAlignment="1" applyProtection="1">
      <alignment horizontal="center"/>
      <protection locked="0"/>
    </xf>
    <xf numFmtId="169" fontId="1" fillId="0" borderId="0" xfId="20" applyNumberFormat="1" applyFill="1" applyBorder="1" applyAlignment="1" applyProtection="1">
      <alignment/>
      <protection locked="0"/>
    </xf>
    <xf numFmtId="164" fontId="1" fillId="0" borderId="0" xfId="20" applyFont="1" applyBorder="1" applyAlignment="1">
      <alignment wrapText="1"/>
      <protection/>
    </xf>
    <xf numFmtId="164" fontId="1" fillId="0" borderId="0" xfId="20" applyFont="1" applyAlignment="1">
      <alignment wrapText="1"/>
      <protection/>
    </xf>
    <xf numFmtId="164" fontId="7" fillId="4" borderId="5" xfId="20" applyFont="1" applyFill="1" applyBorder="1" applyAlignment="1" applyProtection="1">
      <alignment horizontal="center"/>
      <protection locked="0"/>
    </xf>
    <xf numFmtId="164" fontId="1" fillId="0" borderId="0" xfId="20" applyFont="1" applyAlignment="1">
      <alignment horizontal="left"/>
      <protection/>
    </xf>
    <xf numFmtId="164" fontId="7" fillId="0" borderId="5" xfId="20" applyFont="1" applyBorder="1" applyAlignment="1" applyProtection="1">
      <alignment horizontal="right"/>
      <protection locked="0"/>
    </xf>
    <xf numFmtId="168" fontId="1" fillId="0" borderId="5" xfId="20" applyNumberFormat="1" applyFont="1" applyBorder="1" applyAlignment="1" applyProtection="1">
      <alignment horizontal="right"/>
      <protection locked="0"/>
    </xf>
    <xf numFmtId="169" fontId="1" fillId="0" borderId="5" xfId="20" applyNumberFormat="1" applyFont="1" applyFill="1" applyBorder="1" applyProtection="1">
      <alignment/>
      <protection/>
    </xf>
    <xf numFmtId="171" fontId="1" fillId="0" borderId="5" xfId="20" applyNumberFormat="1" applyFont="1" applyFill="1" applyBorder="1" applyProtection="1">
      <alignment/>
      <protection locked="0"/>
    </xf>
    <xf numFmtId="167" fontId="1" fillId="0" borderId="5" xfId="17" applyFont="1" applyFill="1" applyBorder="1" applyAlignment="1" applyProtection="1">
      <alignment/>
      <protection locked="0"/>
    </xf>
    <xf numFmtId="164" fontId="1" fillId="0" borderId="5" xfId="20" applyFont="1" applyBorder="1" applyAlignment="1" applyProtection="1">
      <alignment horizontal="right"/>
      <protection locked="0"/>
    </xf>
    <xf numFmtId="169" fontId="1" fillId="0" borderId="5" xfId="20" applyNumberFormat="1" applyFont="1" applyBorder="1" applyProtection="1">
      <alignment/>
      <protection/>
    </xf>
    <xf numFmtId="164" fontId="7" fillId="0" borderId="5" xfId="20" applyFont="1" applyFill="1" applyBorder="1" applyAlignment="1" applyProtection="1">
      <alignment horizontal="right"/>
      <protection locked="0"/>
    </xf>
    <xf numFmtId="164" fontId="1" fillId="0" borderId="5" xfId="20" applyFont="1" applyFill="1" applyBorder="1" applyAlignment="1" applyProtection="1">
      <alignment horizontal="right"/>
      <protection locked="0"/>
    </xf>
    <xf numFmtId="169" fontId="1" fillId="0" borderId="5" xfId="20" applyNumberFormat="1" applyFont="1" applyFill="1" applyBorder="1" applyProtection="1">
      <alignment/>
      <protection locked="0"/>
    </xf>
    <xf numFmtId="169" fontId="1" fillId="2" borderId="5" xfId="20" applyNumberFormat="1" applyFont="1" applyFill="1" applyBorder="1" applyProtection="1">
      <alignment/>
      <protection locked="0"/>
    </xf>
    <xf numFmtId="164" fontId="1" fillId="0" borderId="0" xfId="20" applyFont="1" applyFill="1" applyBorder="1" applyProtection="1">
      <alignment/>
      <protection locked="0"/>
    </xf>
    <xf numFmtId="169" fontId="1" fillId="0" borderId="0" xfId="20" applyNumberFormat="1" applyFont="1" applyFill="1" applyBorder="1" applyProtection="1">
      <alignment/>
      <protection locked="0"/>
    </xf>
    <xf numFmtId="164" fontId="8" fillId="3" borderId="8" xfId="20" applyFont="1" applyFill="1" applyBorder="1" applyAlignment="1" applyProtection="1">
      <alignment horizontal="right"/>
      <protection locked="0"/>
    </xf>
    <xf numFmtId="172" fontId="1" fillId="0" borderId="0" xfId="20" applyNumberFormat="1" applyFont="1" applyBorder="1" applyProtection="1">
      <alignment/>
      <protection locked="0"/>
    </xf>
    <xf numFmtId="164" fontId="2" fillId="3" borderId="3" xfId="20" applyFont="1" applyFill="1" applyBorder="1" applyAlignment="1" applyProtection="1">
      <alignment horizontal="left"/>
      <protection locked="0"/>
    </xf>
    <xf numFmtId="164" fontId="2" fillId="4" borderId="8" xfId="20" applyFont="1" applyFill="1" applyBorder="1" applyAlignment="1" applyProtection="1">
      <alignment horizontal="right"/>
      <protection locked="0"/>
    </xf>
    <xf numFmtId="167" fontId="2" fillId="7" borderId="5" xfId="17" applyFont="1" applyFill="1" applyBorder="1" applyAlignment="1" applyProtection="1">
      <alignment/>
      <protection locked="0"/>
    </xf>
    <xf numFmtId="164" fontId="6" fillId="2" borderId="0" xfId="0" applyFont="1" applyFill="1" applyBorder="1" applyAlignment="1">
      <alignment horizontal="left"/>
    </xf>
    <xf numFmtId="164" fontId="1" fillId="3" borderId="5" xfId="20" applyFont="1" applyFill="1" applyBorder="1" applyAlignment="1" applyProtection="1">
      <alignment horizontal="right" shrinkToFit="1"/>
      <protection locked="0"/>
    </xf>
    <xf numFmtId="164" fontId="9" fillId="3" borderId="5" xfId="20" applyFont="1" applyFill="1" applyBorder="1" applyAlignment="1" applyProtection="1">
      <alignment horizontal="right" wrapText="1"/>
      <protection locked="0"/>
    </xf>
    <xf numFmtId="164" fontId="9" fillId="3" borderId="0" xfId="20" applyFont="1" applyFill="1" applyBorder="1" applyAlignment="1" applyProtection="1">
      <alignment horizontal="right" wrapText="1"/>
      <protection locked="0"/>
    </xf>
    <xf numFmtId="164" fontId="1" fillId="3" borderId="0" xfId="20" applyFont="1" applyFill="1" applyBorder="1" applyAlignment="1" applyProtection="1">
      <alignment horizontal="right" wrapText="1"/>
      <protection locked="0"/>
    </xf>
    <xf numFmtId="167" fontId="1" fillId="5" borderId="5" xfId="17" applyFont="1" applyFill="1" applyBorder="1" applyAlignment="1" applyProtection="1">
      <alignment/>
      <protection locked="0"/>
    </xf>
    <xf numFmtId="164" fontId="2" fillId="9" borderId="8" xfId="20" applyFont="1" applyFill="1" applyBorder="1" applyAlignment="1" applyProtection="1">
      <alignment horizontal="right"/>
      <protection locked="0"/>
    </xf>
    <xf numFmtId="167" fontId="1" fillId="5" borderId="8" xfId="17" applyFont="1" applyFill="1" applyBorder="1" applyAlignment="1" applyProtection="1">
      <alignment/>
      <protection locked="0"/>
    </xf>
    <xf numFmtId="164" fontId="10" fillId="0" borderId="0" xfId="0" applyFont="1" applyAlignment="1">
      <alignment wrapText="1"/>
    </xf>
    <xf numFmtId="173" fontId="1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 wrapText="1"/>
      <protection locked="0"/>
    </xf>
    <xf numFmtId="164" fontId="1" fillId="0" borderId="0" xfId="20" applyFont="1" applyFill="1" applyBorder="1" applyAlignment="1" applyProtection="1">
      <alignment horizontal="right"/>
      <protection locked="0"/>
    </xf>
    <xf numFmtId="164" fontId="11" fillId="8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10" borderId="0" xfId="0" applyFont="1" applyFill="1" applyAlignment="1">
      <alignment/>
    </xf>
    <xf numFmtId="164" fontId="0" fillId="10" borderId="0" xfId="0" applyFill="1" applyAlignment="1">
      <alignment/>
    </xf>
    <xf numFmtId="164" fontId="0" fillId="0" borderId="0" xfId="0" applyNumberFormat="1" applyAlignment="1">
      <alignment/>
    </xf>
    <xf numFmtId="164" fontId="11" fillId="8" borderId="0" xfId="0" applyFont="1" applyFill="1" applyAlignment="1">
      <alignment horizontal="center"/>
    </xf>
    <xf numFmtId="164" fontId="14" fillId="8" borderId="0" xfId="0" applyFont="1" applyFill="1" applyAlignment="1">
      <alignment/>
    </xf>
    <xf numFmtId="175" fontId="14" fillId="0" borderId="0" xfId="0" applyNumberFormat="1" applyFont="1" applyAlignment="1">
      <alignment horizontal="right" wrapText="1"/>
    </xf>
    <xf numFmtId="175" fontId="0" fillId="0" borderId="0" xfId="0" applyNumberFormat="1" applyAlignment="1">
      <alignment/>
    </xf>
    <xf numFmtId="175" fontId="14" fillId="0" borderId="0" xfId="0" applyNumberFormat="1" applyFont="1" applyAlignment="1">
      <alignment/>
    </xf>
    <xf numFmtId="164" fontId="14" fillId="0" borderId="0" xfId="0" applyFont="1" applyBorder="1" applyAlignment="1">
      <alignment horizontal="left"/>
    </xf>
    <xf numFmtId="164" fontId="14" fillId="0" borderId="0" xfId="0" applyFont="1" applyAlignment="1">
      <alignment horizontal="right"/>
    </xf>
    <xf numFmtId="164" fontId="16" fillId="0" borderId="0" xfId="0" applyFont="1" applyAlignment="1">
      <alignment/>
    </xf>
    <xf numFmtId="168" fontId="14" fillId="0" borderId="0" xfId="0" applyNumberFormat="1" applyFont="1" applyAlignment="1">
      <alignment/>
    </xf>
    <xf numFmtId="164" fontId="17" fillId="0" borderId="0" xfId="0" applyFont="1" applyAlignment="1">
      <alignment/>
    </xf>
    <xf numFmtId="175" fontId="6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4" fillId="9" borderId="5" xfId="20" applyFont="1" applyFill="1" applyBorder="1" applyAlignment="1">
      <alignment horizontal="center" wrapText="1"/>
      <protection/>
    </xf>
    <xf numFmtId="164" fontId="20" fillId="4" borderId="5" xfId="20" applyFont="1" applyFill="1" applyBorder="1" applyAlignment="1">
      <alignment wrapText="1"/>
      <protection/>
    </xf>
    <xf numFmtId="169" fontId="1" fillId="5" borderId="5" xfId="20" applyNumberFormat="1" applyFont="1" applyFill="1" applyBorder="1" applyAlignment="1">
      <alignment wrapText="1"/>
      <protection/>
    </xf>
    <xf numFmtId="164" fontId="21" fillId="2" borderId="5" xfId="20" applyFont="1" applyFill="1" applyBorder="1" applyAlignment="1">
      <alignment wrapText="1"/>
      <protection/>
    </xf>
    <xf numFmtId="169" fontId="21" fillId="6" borderId="5" xfId="20" applyNumberFormat="1" applyFont="1" applyFill="1" applyBorder="1" applyAlignment="1">
      <alignment wrapText="1"/>
      <protection/>
    </xf>
    <xf numFmtId="164" fontId="20" fillId="0" borderId="5" xfId="20" applyFont="1" applyBorder="1" applyAlignment="1">
      <alignment wrapText="1"/>
      <protection/>
    </xf>
    <xf numFmtId="176" fontId="1" fillId="5" borderId="5" xfId="20" applyNumberFormat="1" applyFont="1" applyFill="1" applyBorder="1" applyAlignment="1">
      <alignment wrapText="1"/>
      <protection/>
    </xf>
    <xf numFmtId="164" fontId="1" fillId="5" borderId="5" xfId="20" applyFont="1" applyFill="1" applyBorder="1" applyAlignment="1">
      <alignment wrapText="1"/>
      <protection/>
    </xf>
    <xf numFmtId="164" fontId="1" fillId="5" borderId="5" xfId="20" applyFont="1" applyFill="1" applyBorder="1" applyAlignment="1" applyProtection="1">
      <alignment wrapText="1"/>
      <protection locked="0"/>
    </xf>
    <xf numFmtId="169" fontId="1" fillId="5" borderId="5" xfId="20" applyNumberFormat="1" applyFont="1" applyFill="1" applyBorder="1" applyAlignment="1" applyProtection="1">
      <alignment wrapText="1"/>
      <protection locked="0"/>
    </xf>
    <xf numFmtId="177" fontId="20" fillId="0" borderId="5" xfId="20" applyNumberFormat="1" applyFont="1" applyBorder="1" applyAlignment="1">
      <alignment wrapText="1"/>
      <protection/>
    </xf>
    <xf numFmtId="178" fontId="20" fillId="5" borderId="5" xfId="20" applyNumberFormat="1" applyFont="1" applyFill="1" applyBorder="1" applyAlignment="1">
      <alignment wrapText="1"/>
      <protection/>
    </xf>
    <xf numFmtId="169" fontId="20" fillId="5" borderId="5" xfId="20" applyNumberFormat="1" applyFont="1" applyFill="1" applyBorder="1" applyAlignment="1">
      <alignment wrapText="1"/>
      <protection/>
    </xf>
    <xf numFmtId="164" fontId="20" fillId="0" borderId="9" xfId="20" applyFont="1" applyBorder="1" applyAlignment="1">
      <alignment wrapText="1"/>
      <protection/>
    </xf>
    <xf numFmtId="164" fontId="20" fillId="0" borderId="7" xfId="20" applyFont="1" applyBorder="1" applyAlignment="1">
      <alignment wrapText="1"/>
      <protection/>
    </xf>
    <xf numFmtId="173" fontId="1" fillId="5" borderId="5" xfId="20" applyNumberFormat="1" applyFont="1" applyFill="1" applyBorder="1" applyAlignment="1">
      <alignment wrapText="1"/>
      <protection/>
    </xf>
    <xf numFmtId="169" fontId="2" fillId="7" borderId="5" xfId="20" applyNumberFormat="1" applyFont="1" applyFill="1" applyBorder="1" applyAlignment="1">
      <alignment wrapText="1"/>
      <protection/>
    </xf>
    <xf numFmtId="164" fontId="22" fillId="0" borderId="7" xfId="20" applyFont="1" applyBorder="1" applyAlignment="1">
      <alignment wrapText="1"/>
      <protection/>
    </xf>
    <xf numFmtId="164" fontId="21" fillId="5" borderId="5" xfId="20" applyFont="1" applyFill="1" applyBorder="1" applyAlignment="1">
      <alignment wrapText="1"/>
      <protection/>
    </xf>
    <xf numFmtId="177" fontId="21" fillId="7" borderId="5" xfId="20" applyNumberFormat="1" applyFont="1" applyFill="1" applyBorder="1" applyAlignment="1">
      <alignment wrapText="1"/>
      <protection/>
    </xf>
    <xf numFmtId="169" fontId="21" fillId="7" borderId="5" xfId="0" applyNumberFormat="1" applyFont="1" applyFill="1" applyBorder="1" applyAlignment="1">
      <alignment wrapText="1"/>
    </xf>
    <xf numFmtId="173" fontId="21" fillId="7" borderId="5" xfId="20" applyNumberFormat="1" applyFont="1" applyFill="1" applyBorder="1" applyAlignment="1">
      <alignment wrapText="1"/>
      <protection/>
    </xf>
    <xf numFmtId="164" fontId="20" fillId="0" borderId="10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38761D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8761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E6E6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tabSelected="1" workbookViewId="0" topLeftCell="E1">
      <selection activeCell="M4" sqref="M4"/>
    </sheetView>
  </sheetViews>
  <sheetFormatPr defaultColWidth="9.140625" defaultRowHeight="12.75"/>
  <cols>
    <col min="1" max="1" width="60.7109375" style="1" customWidth="1"/>
    <col min="2" max="2" width="24.7109375" style="1" customWidth="1"/>
    <col min="3" max="4" width="6.28125" style="1" customWidth="1"/>
    <col min="5" max="5" width="6.7109375" style="1" customWidth="1"/>
    <col min="6" max="6" width="6.140625" style="1" customWidth="1"/>
    <col min="7" max="7" width="6.28125" style="1" customWidth="1"/>
    <col min="8" max="8" width="7.00390625" style="1" customWidth="1"/>
    <col min="9" max="10" width="6.00390625" style="1" customWidth="1"/>
    <col min="11" max="11" width="6.140625" style="1" customWidth="1"/>
    <col min="12" max="13" width="6.421875" style="1" customWidth="1"/>
    <col min="14" max="14" width="6.8515625" style="1" customWidth="1"/>
    <col min="15" max="15" width="7.57421875" style="1" customWidth="1"/>
    <col min="16" max="16" width="14.421875" style="1" customWidth="1"/>
    <col min="17" max="17" width="10.57421875" style="1" customWidth="1"/>
    <col min="18" max="18" width="10.28125" style="1" customWidth="1"/>
    <col min="19" max="19" width="10.57421875" style="1" customWidth="1"/>
    <col min="20" max="20" width="9.57421875" style="1" customWidth="1"/>
    <col min="21" max="21" width="13.57421875" style="1" customWidth="1"/>
    <col min="22" max="22" width="0" style="1" hidden="1" customWidth="1"/>
    <col min="23" max="23" width="12.7109375" style="0" customWidth="1"/>
    <col min="24" max="24" width="19.7109375" style="0" customWidth="1"/>
    <col min="25" max="25" width="16.28125" style="0" customWidth="1"/>
    <col min="26" max="26" width="18.421875" style="0" customWidth="1"/>
    <col min="27" max="27" width="16.8515625" style="1" customWidth="1"/>
    <col min="28" max="255" width="9.140625" style="1" customWidth="1"/>
    <col min="256" max="16384" width="11.57421875" style="0" customWidth="1"/>
  </cols>
  <sheetData>
    <row r="1" spans="1:2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AA1" s="3"/>
      <c r="AB1" s="4"/>
      <c r="AC1" s="4"/>
    </row>
    <row r="2" spans="1:2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5"/>
      <c r="P2" s="5"/>
      <c r="Q2" s="6"/>
      <c r="R2" s="7" t="s">
        <v>0</v>
      </c>
      <c r="S2" s="8"/>
      <c r="T2" s="3"/>
      <c r="U2" s="3"/>
      <c r="V2" s="9"/>
      <c r="AA2" s="3"/>
      <c r="AB2" s="4"/>
      <c r="AC2" s="4"/>
    </row>
    <row r="3" spans="1:29" ht="12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1" t="s">
        <v>14</v>
      </c>
      <c r="O3" s="12" t="s">
        <v>15</v>
      </c>
      <c r="P3" s="12" t="s">
        <v>16</v>
      </c>
      <c r="Q3" s="12" t="s">
        <v>17</v>
      </c>
      <c r="R3" s="13" t="s">
        <v>18</v>
      </c>
      <c r="S3" s="13" t="s">
        <v>19</v>
      </c>
      <c r="T3" s="10"/>
      <c r="U3" s="10" t="s">
        <v>20</v>
      </c>
      <c r="V3" s="14"/>
      <c r="W3" s="15" t="s">
        <v>21</v>
      </c>
      <c r="AA3"/>
      <c r="AB3"/>
      <c r="AC3" s="4"/>
    </row>
    <row r="4" spans="1:29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>
        <v>0</v>
      </c>
      <c r="N4" s="19">
        <f>SUM(C4:M4)</f>
        <v>0</v>
      </c>
      <c r="O4" s="20">
        <v>0</v>
      </c>
      <c r="P4" s="21">
        <f>('Product Markup'!B20*O4)+O4</f>
        <v>0</v>
      </c>
      <c r="Q4" s="21">
        <f>N4*O4</f>
        <v>0</v>
      </c>
      <c r="R4" s="22" t="e">
        <f>P4+W4</f>
        <v>#N/A</v>
      </c>
      <c r="S4" s="23" t="e">
        <f>N4*R4</f>
        <v>#N/A</v>
      </c>
      <c r="T4" s="24"/>
      <c r="U4" s="25">
        <f>IF(N4&gt;0,('Cost Profit'!B15+'Cost Profit'!B17)+(N4/'Cost Profit'!B16),0)</f>
        <v>0</v>
      </c>
      <c r="V4" s="26"/>
      <c r="W4" s="27" t="e">
        <f>Locations!A23</f>
        <v>#N/A</v>
      </c>
      <c r="AA4" s="3"/>
      <c r="AB4" s="4"/>
      <c r="AC4" s="4"/>
    </row>
    <row r="5" spans="1:29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>
        <v>0</v>
      </c>
      <c r="N5" s="19">
        <f>SUM(C5:M5)</f>
        <v>0</v>
      </c>
      <c r="O5" s="20">
        <v>0</v>
      </c>
      <c r="P5" s="21">
        <f>('Product Markup'!B20*O5)+O5</f>
        <v>0</v>
      </c>
      <c r="Q5" s="21">
        <f>N5*O5</f>
        <v>0</v>
      </c>
      <c r="R5" s="22">
        <f>P5+W5</f>
        <v>0</v>
      </c>
      <c r="S5" s="23" t="e">
        <f>N5*R5</f>
        <v>#N/A</v>
      </c>
      <c r="T5" s="24"/>
      <c r="U5" s="28">
        <f>IF(N5&gt;0,('Cost Profit'!B15+'Cost Profit'!B17)+(N5/'Cost Profit'!B16),0)</f>
        <v>0</v>
      </c>
      <c r="V5" s="29"/>
      <c r="W5" s="27">
        <f>Locations!B28</f>
        <v>0</v>
      </c>
      <c r="AA5" s="3"/>
      <c r="AB5" s="4"/>
      <c r="AC5" s="4"/>
    </row>
    <row r="6" spans="1:29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>
        <v>0</v>
      </c>
      <c r="N6" s="19">
        <f>SUM(C6:M6)</f>
        <v>0</v>
      </c>
      <c r="O6" s="20">
        <v>0</v>
      </c>
      <c r="P6" s="21">
        <f>('Product Markup'!B20*O6)+O6</f>
        <v>0</v>
      </c>
      <c r="Q6" s="21">
        <f>N6*O6</f>
        <v>0</v>
      </c>
      <c r="R6" s="22">
        <f>P6+W6</f>
        <v>0</v>
      </c>
      <c r="S6" s="23" t="e">
        <f>N6*R6</f>
        <v>#N/A</v>
      </c>
      <c r="T6" s="24"/>
      <c r="U6" s="25">
        <f>IF(N6&gt;0,('Cost Profit'!B15+'Cost Profit'!B17)+(N6/'Cost Profit'!B16),0)</f>
        <v>0</v>
      </c>
      <c r="V6" s="26"/>
      <c r="W6" s="27">
        <f>Locations!C28</f>
        <v>0</v>
      </c>
      <c r="AA6" s="3"/>
      <c r="AB6" s="4"/>
      <c r="AC6" s="4"/>
    </row>
    <row r="7" spans="1:29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>
        <v>0</v>
      </c>
      <c r="N7" s="19">
        <f>SUM(C7:M7)</f>
        <v>0</v>
      </c>
      <c r="O7" s="20">
        <v>0</v>
      </c>
      <c r="P7" s="21">
        <f>('Product Markup'!B20*O7)+O7</f>
        <v>0</v>
      </c>
      <c r="Q7" s="21">
        <f>N7*O7</f>
        <v>0</v>
      </c>
      <c r="R7" s="22">
        <f>P7+W7</f>
        <v>0</v>
      </c>
      <c r="S7" s="23" t="e">
        <f>N7*R7</f>
        <v>#N/A</v>
      </c>
      <c r="T7" s="24"/>
      <c r="U7" s="25">
        <f>IF(N7&gt;0,('Cost Profit'!B15+'Cost Profit'!B17)+(N7/'Cost Profit'!B16),0)</f>
        <v>0</v>
      </c>
      <c r="V7" s="26"/>
      <c r="W7" s="27">
        <f>Locations!D28</f>
        <v>0</v>
      </c>
      <c r="AA7" s="3"/>
      <c r="AB7" s="4"/>
      <c r="AC7" s="4"/>
    </row>
    <row r="8" spans="1:29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>
        <v>0</v>
      </c>
      <c r="N8" s="19">
        <f>SUM(C8:M8)</f>
        <v>0</v>
      </c>
      <c r="O8" s="20">
        <v>0</v>
      </c>
      <c r="P8" s="21">
        <f>('Product Markup'!B20*O8)+O8</f>
        <v>0</v>
      </c>
      <c r="Q8" s="21">
        <f>N8*O8</f>
        <v>0</v>
      </c>
      <c r="R8" s="22">
        <f>P8+W8</f>
        <v>0</v>
      </c>
      <c r="S8" s="23" t="e">
        <f>N8*R8</f>
        <v>#N/A</v>
      </c>
      <c r="T8" s="24"/>
      <c r="U8" s="25">
        <f>IF(N8&gt;0,('Cost Profit'!B15+'Cost Profit'!B17)+(N8/'Cost Profit'!B16),0)</f>
        <v>0</v>
      </c>
      <c r="V8" s="26"/>
      <c r="W8" s="27">
        <f>Locations!E28</f>
        <v>0</v>
      </c>
      <c r="AA8" s="3"/>
      <c r="AB8" s="4"/>
      <c r="AC8" s="4"/>
    </row>
    <row r="9" spans="1:29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>
        <v>0</v>
      </c>
      <c r="N9" s="19">
        <f>SUM(C9:M9)</f>
        <v>0</v>
      </c>
      <c r="O9" s="20">
        <v>0</v>
      </c>
      <c r="P9" s="21">
        <f>('Product Markup'!B20*O9)+O9</f>
        <v>0</v>
      </c>
      <c r="Q9" s="21">
        <f>N9*O9</f>
        <v>0</v>
      </c>
      <c r="R9" s="22">
        <f>P9+W9</f>
        <v>0</v>
      </c>
      <c r="S9" s="23" t="e">
        <f>N9*R9</f>
        <v>#N/A</v>
      </c>
      <c r="T9" s="24"/>
      <c r="U9" s="25">
        <f>IF(N9&gt;0,('Cost Profit'!B15+'Cost Profit'!B17)+(N9/'Cost Profit'!B16),0)</f>
        <v>0</v>
      </c>
      <c r="V9" s="26"/>
      <c r="W9" s="27">
        <f>Locations!F28</f>
        <v>0</v>
      </c>
      <c r="AA9" s="3"/>
      <c r="AB9" s="4"/>
      <c r="AC9" s="4"/>
    </row>
    <row r="10" spans="1:29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>
        <v>0</v>
      </c>
      <c r="N10" s="19">
        <f>SUM(C10:M10)</f>
        <v>0</v>
      </c>
      <c r="O10" s="20">
        <v>0</v>
      </c>
      <c r="P10" s="21">
        <f>('Product Markup'!B20*O10)+O10</f>
        <v>0</v>
      </c>
      <c r="Q10" s="21">
        <f>N10*O10</f>
        <v>0</v>
      </c>
      <c r="R10" s="22">
        <f>P10+W10</f>
        <v>0</v>
      </c>
      <c r="S10" s="23" t="e">
        <f>N10*R10</f>
        <v>#N/A</v>
      </c>
      <c r="T10" s="24"/>
      <c r="U10" s="25">
        <f>IF(N10&gt;0,('Cost Profit'!B15+'Cost Profit'!B17)+(N10/'Cost Profit'!B16),0)</f>
        <v>0</v>
      </c>
      <c r="V10" s="26"/>
      <c r="W10" s="27">
        <f>Locations!G28</f>
        <v>0</v>
      </c>
      <c r="AA10" s="3"/>
      <c r="AB10" s="4"/>
      <c r="AC10" s="4"/>
    </row>
    <row r="11" spans="1:29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>
        <v>0</v>
      </c>
      <c r="N11" s="19">
        <f>SUM(C11:M11)</f>
        <v>0</v>
      </c>
      <c r="O11" s="20">
        <v>0</v>
      </c>
      <c r="P11" s="21">
        <f>('Product Markup'!B20*O11)+O11</f>
        <v>0</v>
      </c>
      <c r="Q11" s="21">
        <f>N11*O11</f>
        <v>0</v>
      </c>
      <c r="R11" s="22">
        <f>P11+W11</f>
        <v>0</v>
      </c>
      <c r="S11" s="23" t="e">
        <f>N11*R11</f>
        <v>#N/A</v>
      </c>
      <c r="T11" s="24"/>
      <c r="U11" s="25">
        <f>IF(N11&gt;0,('Cost Profit'!B15+'Cost Profit'!B17)+(N11/'Cost Profit'!B16),0)</f>
        <v>0</v>
      </c>
      <c r="V11" s="26"/>
      <c r="W11" s="27">
        <f>Locations!H28</f>
        <v>0</v>
      </c>
      <c r="AA11" s="3"/>
      <c r="AB11" s="4"/>
      <c r="AC11" s="4"/>
    </row>
    <row r="12" spans="1:29" s="35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0"/>
      <c r="O12" s="30"/>
      <c r="P12" s="30"/>
      <c r="Q12" s="30"/>
      <c r="R12" s="31"/>
      <c r="S12" s="31"/>
      <c r="T12" s="32"/>
      <c r="U12" s="33">
        <f>SUM(U4:U11)</f>
        <v>0</v>
      </c>
      <c r="V12" s="3"/>
      <c r="W12"/>
      <c r="X12"/>
      <c r="Y12"/>
      <c r="Z12"/>
      <c r="AA12" s="30"/>
      <c r="AB12" s="34"/>
      <c r="AC12" s="34"/>
    </row>
    <row r="13" spans="1:2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6"/>
      <c r="O13" s="37"/>
      <c r="P13" s="37"/>
      <c r="Q13" s="37"/>
      <c r="R13" s="31"/>
      <c r="S13" s="31"/>
      <c r="T13" s="31"/>
      <c r="U13" s="3"/>
      <c r="V13" s="36"/>
      <c r="AA13" s="3"/>
      <c r="AB13" s="4"/>
      <c r="AC13" s="4"/>
    </row>
    <row r="14" spans="1:29" ht="12.75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6"/>
      <c r="O14" s="37"/>
      <c r="P14" s="37"/>
      <c r="Q14" s="37"/>
      <c r="R14" s="31"/>
      <c r="S14" s="31"/>
      <c r="T14" s="31"/>
      <c r="U14" s="3"/>
      <c r="V14" s="36"/>
      <c r="AA14" s="3"/>
      <c r="AB14" s="4"/>
      <c r="AC14" s="4"/>
    </row>
    <row r="15" spans="1:29" ht="12.7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6"/>
      <c r="O15" s="37"/>
      <c r="P15" s="37"/>
      <c r="Q15" s="37"/>
      <c r="R15" s="31"/>
      <c r="S15" s="31"/>
      <c r="T15" s="31"/>
      <c r="U15" s="3"/>
      <c r="V15" s="36"/>
      <c r="AA15" s="3"/>
      <c r="AB15" s="4"/>
      <c r="AC15" s="4"/>
    </row>
    <row r="16" spans="1:29" ht="12.7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6"/>
      <c r="O16" s="37"/>
      <c r="P16" s="37"/>
      <c r="Q16" s="37"/>
      <c r="R16" s="31"/>
      <c r="S16" s="31"/>
      <c r="T16" s="31"/>
      <c r="U16" s="3"/>
      <c r="V16" s="36"/>
      <c r="AA16" s="3"/>
      <c r="AB16" s="4"/>
      <c r="AC16" s="4"/>
    </row>
    <row r="17" spans="1:29" ht="12.7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6"/>
      <c r="O17" s="37"/>
      <c r="P17" s="37"/>
      <c r="Q17" s="37"/>
      <c r="R17" s="31"/>
      <c r="S17" s="31"/>
      <c r="T17" s="31"/>
      <c r="U17" s="3"/>
      <c r="V17" s="36"/>
      <c r="AA17" s="3"/>
      <c r="AB17" s="4"/>
      <c r="AC17" s="4"/>
    </row>
    <row r="18" spans="1:29" ht="12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6"/>
      <c r="O18" s="37"/>
      <c r="P18" s="37"/>
      <c r="Q18" s="37"/>
      <c r="R18" s="31"/>
      <c r="S18" s="31"/>
      <c r="T18" s="31"/>
      <c r="U18" s="3"/>
      <c r="V18" s="36"/>
      <c r="AA18" s="3"/>
      <c r="AB18" s="4"/>
      <c r="AC18" s="4"/>
    </row>
    <row r="19" spans="1:29" ht="12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6"/>
      <c r="O19" s="37"/>
      <c r="P19" s="37"/>
      <c r="Q19" s="37"/>
      <c r="R19" s="31"/>
      <c r="S19" s="31"/>
      <c r="T19" s="31"/>
      <c r="U19" s="3"/>
      <c r="V19" s="36"/>
      <c r="AA19" s="3"/>
      <c r="AB19" s="4"/>
      <c r="AC19" s="4"/>
    </row>
    <row r="20" spans="1:29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6"/>
      <c r="O20" s="37"/>
      <c r="P20" s="37"/>
      <c r="Q20" s="37"/>
      <c r="R20" s="31"/>
      <c r="S20" s="31"/>
      <c r="T20" s="31"/>
      <c r="U20" s="3"/>
      <c r="V20" s="36"/>
      <c r="AA20" s="3"/>
      <c r="AB20" s="4"/>
      <c r="AC20" s="4"/>
    </row>
    <row r="21" spans="1:29" ht="12.75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6"/>
      <c r="O21" s="37"/>
      <c r="P21" s="37"/>
      <c r="Q21" s="37"/>
      <c r="R21" s="31"/>
      <c r="S21" s="31"/>
      <c r="T21" s="31"/>
      <c r="U21" s="3"/>
      <c r="V21" s="36"/>
      <c r="AA21" s="3"/>
      <c r="AB21" s="4"/>
      <c r="AC21" s="4"/>
    </row>
    <row r="22" spans="1:29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6"/>
      <c r="O22" s="37"/>
      <c r="P22" s="37"/>
      <c r="Q22" s="37"/>
      <c r="R22" s="31"/>
      <c r="S22" s="31"/>
      <c r="T22" s="31"/>
      <c r="U22" s="3"/>
      <c r="V22" s="36"/>
      <c r="AA22" s="3"/>
      <c r="AB22" s="4"/>
      <c r="AC22" s="4"/>
    </row>
    <row r="23" spans="1:29" ht="12.75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6"/>
      <c r="O23" s="37"/>
      <c r="P23" s="37"/>
      <c r="Q23" s="37"/>
      <c r="R23" s="31"/>
      <c r="S23" s="31"/>
      <c r="T23" s="31"/>
      <c r="U23" s="3"/>
      <c r="V23" s="36"/>
      <c r="AA23" s="3"/>
      <c r="AB23" s="4"/>
      <c r="AC23" s="4"/>
    </row>
    <row r="24" spans="1:29" ht="12.75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6"/>
      <c r="O24" s="37"/>
      <c r="P24" s="37"/>
      <c r="Q24" s="37"/>
      <c r="R24" s="31"/>
      <c r="S24" s="31"/>
      <c r="T24" s="31"/>
      <c r="U24" s="3"/>
      <c r="V24" s="36"/>
      <c r="AA24" s="3"/>
      <c r="AB24" s="4"/>
      <c r="AC24" s="4"/>
    </row>
    <row r="25" spans="1:29" ht="12.75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6"/>
      <c r="O25" s="37"/>
      <c r="P25" s="37"/>
      <c r="Q25" s="37"/>
      <c r="R25" s="31"/>
      <c r="S25" s="31"/>
      <c r="T25" s="31"/>
      <c r="U25" s="3"/>
      <c r="V25" s="36"/>
      <c r="AA25" s="3"/>
      <c r="AB25" s="4"/>
      <c r="AC25" s="4"/>
    </row>
    <row r="26" spans="1:2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6"/>
      <c r="O26" s="37"/>
      <c r="P26" s="37"/>
      <c r="Q26" s="37"/>
      <c r="R26" s="31"/>
      <c r="S26" s="31"/>
      <c r="T26" s="31"/>
      <c r="U26" s="3"/>
      <c r="V26" s="36"/>
      <c r="AA26" s="3"/>
      <c r="AB26" s="4"/>
      <c r="AC26" s="4"/>
    </row>
    <row r="27" spans="1:36" ht="12.75">
      <c r="A27" s="38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"/>
      <c r="AA27" s="3"/>
      <c r="AB27" s="39"/>
      <c r="AC27" s="39"/>
      <c r="AF27" s="4"/>
      <c r="AG27" s="40"/>
      <c r="AH27" s="41"/>
      <c r="AI27" s="41"/>
      <c r="AJ27" s="41"/>
    </row>
    <row r="28" spans="1:3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2"/>
      <c r="U28" s="42" t="s">
        <v>23</v>
      </c>
      <c r="V28" s="30"/>
      <c r="AA28"/>
      <c r="AB28" s="4"/>
      <c r="AC28" s="4"/>
      <c r="AG28" s="43"/>
      <c r="AH28" s="43"/>
      <c r="AI28" s="43"/>
      <c r="AJ28" s="43"/>
    </row>
    <row r="29" spans="1:36" ht="12.75">
      <c r="A29" s="44" t="s">
        <v>24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>
        <f>SUM(Q4:Q11)</f>
        <v>0</v>
      </c>
      <c r="R29" s="46" t="e">
        <f>U29/U35</f>
        <v>#N/A</v>
      </c>
      <c r="S29" s="46" t="e">
        <f>SUM(S4:S11)</f>
        <v>#N/A</v>
      </c>
      <c r="T29" s="47"/>
      <c r="U29" s="48" t="e">
        <f>S29</f>
        <v>#N/A</v>
      </c>
      <c r="V29" s="32"/>
      <c r="AA29"/>
      <c r="AB29" s="4"/>
      <c r="AC29" s="4"/>
      <c r="AG29" s="43"/>
      <c r="AH29" s="43"/>
      <c r="AI29" s="43"/>
      <c r="AJ29" s="43"/>
    </row>
    <row r="30" spans="1:36" ht="12.75">
      <c r="A30" s="49" t="s">
        <v>25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6"/>
      <c r="S30" s="46"/>
      <c r="T30" s="47"/>
      <c r="U30" s="48">
        <f>R30/(1-T30)</f>
        <v>0</v>
      </c>
      <c r="V30" s="32"/>
      <c r="AA30"/>
      <c r="AB30" s="4"/>
      <c r="AC30" s="4"/>
      <c r="AG30" s="43"/>
      <c r="AH30" s="43"/>
      <c r="AI30" s="43"/>
      <c r="AJ30" s="43"/>
    </row>
    <row r="31" spans="1:36" ht="12.75">
      <c r="A31" s="44" t="s">
        <v>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9"/>
      <c r="R31" s="46"/>
      <c r="S31" s="46"/>
      <c r="T31" s="47"/>
      <c r="U31" s="48">
        <f>R31/(1-T31)</f>
        <v>0</v>
      </c>
      <c r="V31" s="32"/>
      <c r="AA31"/>
      <c r="AB31" s="4"/>
      <c r="AC31" s="4"/>
      <c r="AG31" s="43"/>
      <c r="AH31" s="43"/>
      <c r="AI31" s="43"/>
      <c r="AJ31" s="43"/>
    </row>
    <row r="32" spans="1:36" ht="12.75">
      <c r="A32" s="44" t="s">
        <v>27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9"/>
      <c r="R32" s="50"/>
      <c r="S32" s="50"/>
      <c r="T32" s="47"/>
      <c r="U32" s="48">
        <f>R32/(1-T32)</f>
        <v>0</v>
      </c>
      <c r="V32" s="32"/>
      <c r="AA32"/>
      <c r="AB32" s="4"/>
      <c r="AC32" s="4"/>
      <c r="AG32" s="43"/>
      <c r="AH32" s="43"/>
      <c r="AI32" s="43"/>
      <c r="AJ32" s="43"/>
    </row>
    <row r="33" spans="1:36" ht="12.75">
      <c r="A33" s="51" t="s">
        <v>28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  <c r="R33" s="53"/>
      <c r="S33" s="53"/>
      <c r="T33" s="47"/>
      <c r="U33" s="48">
        <f>R33/(1-T33)</f>
        <v>0</v>
      </c>
      <c r="V33" s="32"/>
      <c r="AA33"/>
      <c r="AB33" s="4"/>
      <c r="AC33" s="4"/>
      <c r="AG33" s="43"/>
      <c r="AH33" s="43"/>
      <c r="AI33" s="43"/>
      <c r="AJ33" s="43"/>
    </row>
    <row r="34" spans="1:29" ht="12.75">
      <c r="A34"/>
      <c r="B34"/>
      <c r="C34"/>
      <c r="D34"/>
      <c r="E34"/>
      <c r="F34"/>
      <c r="G34"/>
      <c r="H34"/>
      <c r="I34"/>
      <c r="J34"/>
      <c r="K34"/>
      <c r="L34"/>
      <c r="M34"/>
      <c r="N34" s="51" t="s">
        <v>29</v>
      </c>
      <c r="O34" s="51"/>
      <c r="P34" s="51"/>
      <c r="Q34" s="52"/>
      <c r="R34" s="54"/>
      <c r="S34" s="54"/>
      <c r="T34" s="47"/>
      <c r="U34" s="48">
        <f>R34/(1-T34)</f>
        <v>0</v>
      </c>
      <c r="V34" s="32"/>
      <c r="AA34" s="3"/>
      <c r="AB34" s="4"/>
      <c r="AC34" s="4"/>
    </row>
    <row r="35" spans="1:29" ht="12.75">
      <c r="A35"/>
      <c r="B35"/>
      <c r="C35"/>
      <c r="D35"/>
      <c r="E35"/>
      <c r="F35"/>
      <c r="G35"/>
      <c r="H35"/>
      <c r="I35"/>
      <c r="J35"/>
      <c r="K35"/>
      <c r="L35"/>
      <c r="M35"/>
      <c r="N35" s="55"/>
      <c r="O35" s="55"/>
      <c r="P35" s="55"/>
      <c r="Q35" s="55"/>
      <c r="R35" s="56"/>
      <c r="S35" s="56"/>
      <c r="T35" s="57" t="s">
        <v>30</v>
      </c>
      <c r="U35" s="58">
        <f>SUM(N4:N11)</f>
        <v>0</v>
      </c>
      <c r="V35"/>
      <c r="AA35" s="3"/>
      <c r="AB35" s="4"/>
      <c r="AC35" s="4"/>
    </row>
    <row r="36" spans="1:29" ht="12.75">
      <c r="A36" s="59" t="s">
        <v>31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5"/>
      <c r="O36" s="60" t="s">
        <v>32</v>
      </c>
      <c r="P36" s="60"/>
      <c r="Q36" s="60"/>
      <c r="R36" s="60"/>
      <c r="S36" s="60"/>
      <c r="T36" s="60"/>
      <c r="U36" s="61" t="e">
        <f>SUM(U30:U34)+'Cost Profit'!B37</f>
        <v>#N/A</v>
      </c>
      <c r="V36" s="3"/>
      <c r="AA36" s="3"/>
      <c r="AB36" s="4"/>
      <c r="AC36" s="4"/>
    </row>
    <row r="37" spans="1:29" ht="12.75">
      <c r="A37" s="62">
        <v>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55"/>
      <c r="O37" s="63" t="s">
        <v>33</v>
      </c>
      <c r="P37" s="63"/>
      <c r="Q37" s="63"/>
      <c r="R37" s="64" t="s">
        <v>34</v>
      </c>
      <c r="S37" s="65"/>
      <c r="T37" s="66" t="s">
        <v>35</v>
      </c>
      <c r="U37" s="67" t="e">
        <f>IF(R37="Y",U36*A37,0)</f>
        <v>#N/A</v>
      </c>
      <c r="V37" s="32"/>
      <c r="AA37" s="3"/>
      <c r="AB37" s="4"/>
      <c r="AC37" s="4"/>
    </row>
    <row r="38" spans="1:29" ht="12.75">
      <c r="A38"/>
      <c r="B38"/>
      <c r="C38"/>
      <c r="D38"/>
      <c r="E38"/>
      <c r="F38"/>
      <c r="G38"/>
      <c r="H38"/>
      <c r="I38"/>
      <c r="J38"/>
      <c r="K38"/>
      <c r="L38"/>
      <c r="M38"/>
      <c r="N38" s="3"/>
      <c r="O38" s="68" t="s">
        <v>36</v>
      </c>
      <c r="P38" s="68"/>
      <c r="Q38" s="68"/>
      <c r="R38" s="68"/>
      <c r="S38" s="68"/>
      <c r="T38" s="68"/>
      <c r="U38" s="61" t="e">
        <f>SUM(U36:U37)</f>
        <v>#N/A</v>
      </c>
      <c r="V38" s="3"/>
      <c r="AA38" s="3"/>
      <c r="AB38" s="4"/>
      <c r="AC38" s="4"/>
    </row>
    <row r="39" spans="1:29" ht="12.75">
      <c r="A39"/>
      <c r="B39"/>
      <c r="C39"/>
      <c r="D39"/>
      <c r="E39"/>
      <c r="F39"/>
      <c r="G39"/>
      <c r="H39"/>
      <c r="I39"/>
      <c r="J39"/>
      <c r="K39"/>
      <c r="L39"/>
      <c r="M39"/>
      <c r="N39" s="3"/>
      <c r="O39" s="36" t="s">
        <v>37</v>
      </c>
      <c r="P39" s="36"/>
      <c r="Q39" s="36"/>
      <c r="R39" s="36"/>
      <c r="S39" s="36"/>
      <c r="T39" s="36"/>
      <c r="U39" s="69" t="e">
        <f>U36/2</f>
        <v>#N/A</v>
      </c>
      <c r="V39" s="3"/>
      <c r="X39" s="70"/>
      <c r="AB39" s="4"/>
      <c r="AC39" s="4"/>
    </row>
    <row r="40" spans="14:29" ht="12.75">
      <c r="N40" s="3"/>
      <c r="O40" s="3"/>
      <c r="P40" s="3"/>
      <c r="Q40" s="3"/>
      <c r="R40" s="3"/>
      <c r="S40" s="3"/>
      <c r="T40" s="71"/>
      <c r="U40" s="72"/>
      <c r="AB40" s="4"/>
      <c r="AC40" s="4"/>
    </row>
    <row r="41" spans="14:29" ht="15" customHeight="1">
      <c r="N41" s="3"/>
      <c r="O41" s="73"/>
      <c r="P41" s="73"/>
      <c r="Q41" s="73"/>
      <c r="R41" s="73"/>
      <c r="S41" s="73"/>
      <c r="T41" s="73"/>
      <c r="U41" s="56"/>
      <c r="AB41" s="4"/>
      <c r="AC41" s="4"/>
    </row>
    <row r="42" spans="28:29" ht="12.75">
      <c r="AB42" s="4"/>
      <c r="AC42" s="4"/>
    </row>
    <row r="43" spans="28:29" ht="15" customHeight="1">
      <c r="AB43" s="4"/>
      <c r="AC43" s="4"/>
    </row>
    <row r="44" spans="28:29" ht="15" customHeight="1">
      <c r="AB44" s="4" t="s">
        <v>38</v>
      </c>
      <c r="AC44" s="4"/>
    </row>
    <row r="45" spans="28:29" ht="15" customHeight="1">
      <c r="AB45" s="4"/>
      <c r="AC45" s="4"/>
    </row>
    <row r="46" spans="28:29" ht="15" customHeight="1">
      <c r="AB46" s="4"/>
      <c r="AC46" s="4"/>
    </row>
    <row r="47" spans="28:29" ht="15" customHeight="1">
      <c r="AB47" s="4"/>
      <c r="AC47" s="4"/>
    </row>
    <row r="48" spans="28:29" ht="28.5" customHeight="1">
      <c r="AB48" s="4"/>
      <c r="AC48" s="4"/>
    </row>
    <row r="49" ht="15" customHeight="1"/>
  </sheetData>
  <sheetProtection selectLockedCells="1" selectUnlockedCells="1"/>
  <mergeCells count="7">
    <mergeCell ref="A1:U1"/>
    <mergeCell ref="N2:O2"/>
    <mergeCell ref="N12:O12"/>
    <mergeCell ref="A27:U27"/>
    <mergeCell ref="O36:T36"/>
    <mergeCell ref="O38:T38"/>
    <mergeCell ref="O39:T39"/>
  </mergeCells>
  <printOptions horizontalCentered="1"/>
  <pageMargins left="0.1" right="0.1" top="0" bottom="0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7" sqref="A17"/>
    </sheetView>
  </sheetViews>
  <sheetFormatPr defaultColWidth="12.57421875" defaultRowHeight="12.75"/>
  <cols>
    <col min="1" max="1" width="12.421875" style="0" customWidth="1"/>
    <col min="2" max="2" width="13.00390625" style="0" customWidth="1"/>
    <col min="3" max="16384" width="11.57421875" style="0" customWidth="1"/>
  </cols>
  <sheetData>
    <row r="1" spans="1:2" ht="12.75">
      <c r="A1" s="74" t="s">
        <v>30</v>
      </c>
      <c r="B1" s="74" t="s">
        <v>39</v>
      </c>
    </row>
    <row r="2" ht="12.75">
      <c r="A2" s="75"/>
    </row>
    <row r="3" spans="1:2" ht="12.75">
      <c r="A3" s="76">
        <v>1</v>
      </c>
      <c r="B3" s="77">
        <v>1.2</v>
      </c>
    </row>
    <row r="4" spans="1:2" ht="12.75">
      <c r="A4" s="78">
        <v>24</v>
      </c>
      <c r="B4" s="77">
        <v>1.1</v>
      </c>
    </row>
    <row r="5" spans="1:2" ht="12.75">
      <c r="A5" s="78">
        <v>36</v>
      </c>
      <c r="B5" s="77">
        <v>1</v>
      </c>
    </row>
    <row r="6" spans="1:2" ht="12.75">
      <c r="A6" s="78">
        <v>60</v>
      </c>
      <c r="B6" s="77">
        <v>0.9</v>
      </c>
    </row>
    <row r="7" spans="1:2" ht="12.75">
      <c r="A7" s="78">
        <v>100</v>
      </c>
      <c r="B7" s="77">
        <v>0.8</v>
      </c>
    </row>
    <row r="8" spans="1:2" ht="12.75">
      <c r="A8" s="79">
        <v>150</v>
      </c>
      <c r="B8" s="77">
        <v>0.7</v>
      </c>
    </row>
    <row r="9" spans="1:2" ht="12.75">
      <c r="A9" s="79">
        <v>300</v>
      </c>
      <c r="B9" s="77">
        <v>0.6000000000000001</v>
      </c>
    </row>
    <row r="10" spans="1:2" ht="12.75">
      <c r="A10" s="79">
        <v>10000</v>
      </c>
      <c r="B10" s="77">
        <v>0.5</v>
      </c>
    </row>
    <row r="11" ht="12.75">
      <c r="A11" s="79"/>
    </row>
    <row r="12" ht="12.75">
      <c r="A12" s="80"/>
    </row>
    <row r="13" ht="12.75">
      <c r="A13" s="80"/>
    </row>
    <row r="14" ht="12.75">
      <c r="A14" s="80"/>
    </row>
    <row r="15" ht="12.75">
      <c r="A15" s="80"/>
    </row>
    <row r="16" ht="12.75">
      <c r="A16" s="80"/>
    </row>
    <row r="17" s="82" customFormat="1" ht="12.75">
      <c r="A17" s="81" t="s">
        <v>40</v>
      </c>
    </row>
    <row r="18" ht="12.75">
      <c r="A18" s="80"/>
    </row>
    <row r="19" spans="1:2" ht="12.75">
      <c r="A19" t="s">
        <v>41</v>
      </c>
      <c r="B19" s="83">
        <f>Order!U35</f>
        <v>0</v>
      </c>
    </row>
    <row r="20" spans="1:2" ht="12.75">
      <c r="A20" s="80" t="s">
        <v>42</v>
      </c>
      <c r="B20" s="83" t="e">
        <f>VLOOKUP($B19,$A$3:$B$11,2,1)</f>
        <v>#N/A</v>
      </c>
    </row>
    <row r="21" ht="12.75">
      <c r="A21" s="80"/>
    </row>
    <row r="22" ht="12.75">
      <c r="A22" s="80"/>
    </row>
    <row r="23" ht="12.75">
      <c r="A23" s="80"/>
    </row>
    <row r="24" ht="12.75">
      <c r="A24" s="8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D21" sqref="D21"/>
    </sheetView>
  </sheetViews>
  <sheetFormatPr defaultColWidth="12.57421875" defaultRowHeight="12.75"/>
  <cols>
    <col min="1" max="1" width="6.57421875" style="0" customWidth="1"/>
    <col min="2" max="2" width="14.57421875" style="0" customWidth="1"/>
    <col min="3" max="3" width="14.28125" style="0" customWidth="1"/>
    <col min="4" max="4" width="14.57421875" style="0" customWidth="1"/>
    <col min="5" max="5" width="14.28125" style="0" customWidth="1"/>
    <col min="6" max="6" width="14.57421875" style="0" customWidth="1"/>
    <col min="7" max="7" width="14.28125" style="0" customWidth="1"/>
    <col min="8" max="8" width="14.57421875" style="0" customWidth="1"/>
    <col min="9" max="9" width="15.421875" style="0" customWidth="1"/>
    <col min="10" max="10" width="14.57421875" style="0" customWidth="1"/>
    <col min="11" max="11" width="14.8515625" style="0" customWidth="1"/>
    <col min="12" max="12" width="14.57421875" style="0" customWidth="1"/>
    <col min="13" max="13" width="14.28125" style="0" customWidth="1"/>
    <col min="14" max="14" width="15.8515625" style="0" customWidth="1"/>
    <col min="15" max="15" width="16.00390625" style="0" customWidth="1"/>
    <col min="16" max="19" width="15.8515625" style="0" customWidth="1"/>
    <col min="20" max="20" width="4.421875" style="0" customWidth="1"/>
    <col min="21" max="16384" width="11.57421875" style="0" customWidth="1"/>
  </cols>
  <sheetData>
    <row r="1" spans="1:20" s="85" customFormat="1" ht="39" customHeight="1">
      <c r="A1" s="74" t="s">
        <v>30</v>
      </c>
      <c r="B1" s="84" t="s">
        <v>43</v>
      </c>
      <c r="C1" s="84" t="s">
        <v>44</v>
      </c>
      <c r="D1" s="84" t="s">
        <v>45</v>
      </c>
      <c r="E1" s="84" t="s">
        <v>46</v>
      </c>
      <c r="F1" s="84" t="s">
        <v>47</v>
      </c>
      <c r="G1" s="84" t="s">
        <v>48</v>
      </c>
      <c r="H1" s="84" t="s">
        <v>49</v>
      </c>
      <c r="I1" s="84" t="s">
        <v>50</v>
      </c>
      <c r="J1" s="84" t="s">
        <v>51</v>
      </c>
      <c r="K1" s="84" t="s">
        <v>52</v>
      </c>
      <c r="L1" s="84" t="s">
        <v>53</v>
      </c>
      <c r="M1" s="84" t="s">
        <v>54</v>
      </c>
      <c r="N1" s="84" t="s">
        <v>55</v>
      </c>
      <c r="O1" s="84" t="s">
        <v>56</v>
      </c>
      <c r="P1" s="84" t="s">
        <v>57</v>
      </c>
      <c r="Q1" s="84" t="s">
        <v>58</v>
      </c>
      <c r="R1" s="84" t="s">
        <v>59</v>
      </c>
      <c r="S1" s="84" t="s">
        <v>60</v>
      </c>
      <c r="T1" s="79" t="s">
        <v>61</v>
      </c>
    </row>
    <row r="2" spans="1:14" s="80" customFormat="1" ht="27.75" customHeight="1">
      <c r="A2" s="75"/>
      <c r="H2"/>
      <c r="K2"/>
      <c r="L2"/>
      <c r="M2"/>
      <c r="N2"/>
    </row>
    <row r="3" spans="1:20" s="80" customFormat="1" ht="12.75">
      <c r="A3" s="76">
        <v>1</v>
      </c>
      <c r="B3" s="86">
        <v>2.7</v>
      </c>
      <c r="C3" s="86">
        <v>3.45</v>
      </c>
      <c r="D3" s="86">
        <v>2.95</v>
      </c>
      <c r="E3" s="86">
        <v>3.7</v>
      </c>
      <c r="F3" s="86">
        <v>3.15</v>
      </c>
      <c r="G3" s="86">
        <v>3.9</v>
      </c>
      <c r="H3" s="87">
        <v>3.25</v>
      </c>
      <c r="I3" s="87">
        <v>4</v>
      </c>
      <c r="J3" s="87">
        <v>3.35</v>
      </c>
      <c r="K3" s="87">
        <v>4.1</v>
      </c>
      <c r="L3" s="87">
        <v>3.45</v>
      </c>
      <c r="M3" s="87">
        <v>4.3</v>
      </c>
      <c r="N3" s="87">
        <v>1.9500000000000002</v>
      </c>
      <c r="O3" s="88">
        <v>2.3</v>
      </c>
      <c r="P3" s="88">
        <v>2.65</v>
      </c>
      <c r="Q3" s="88">
        <v>3.15</v>
      </c>
      <c r="R3" s="88">
        <v>3.65</v>
      </c>
      <c r="S3" s="88">
        <v>4.15</v>
      </c>
      <c r="T3">
        <v>0</v>
      </c>
    </row>
    <row r="4" spans="1:20" s="80" customFormat="1" ht="12.75">
      <c r="A4" s="78">
        <v>24</v>
      </c>
      <c r="B4" s="86">
        <v>2.2</v>
      </c>
      <c r="C4" s="86">
        <v>2.95</v>
      </c>
      <c r="D4" s="86">
        <v>2.45</v>
      </c>
      <c r="E4" s="86">
        <v>3.15</v>
      </c>
      <c r="F4" s="86">
        <v>2.7</v>
      </c>
      <c r="G4" s="86">
        <v>3.45</v>
      </c>
      <c r="H4" s="87">
        <v>2.85</v>
      </c>
      <c r="I4" s="87">
        <v>3.6</v>
      </c>
      <c r="J4" s="87">
        <v>3</v>
      </c>
      <c r="K4" s="87">
        <v>3.75</v>
      </c>
      <c r="L4" s="87">
        <v>3.25</v>
      </c>
      <c r="M4" s="87">
        <v>3.9</v>
      </c>
      <c r="N4" s="87">
        <v>1.9</v>
      </c>
      <c r="O4" s="88">
        <v>2.25</v>
      </c>
      <c r="P4" s="88">
        <v>2.55</v>
      </c>
      <c r="Q4" s="88">
        <v>2.75</v>
      </c>
      <c r="R4" s="88">
        <v>2.95</v>
      </c>
      <c r="S4" s="88">
        <v>3.15</v>
      </c>
      <c r="T4">
        <v>0</v>
      </c>
    </row>
    <row r="5" spans="1:20" s="80" customFormat="1" ht="12.75">
      <c r="A5" s="78">
        <v>36</v>
      </c>
      <c r="B5" s="86">
        <v>1.4</v>
      </c>
      <c r="C5" s="86">
        <v>2.15</v>
      </c>
      <c r="D5" s="86">
        <v>1.55</v>
      </c>
      <c r="E5" s="86">
        <v>2.3</v>
      </c>
      <c r="F5" s="86">
        <v>1.75</v>
      </c>
      <c r="G5" s="86">
        <v>2.4</v>
      </c>
      <c r="H5" s="87">
        <v>1.85</v>
      </c>
      <c r="I5" s="87">
        <v>2.5</v>
      </c>
      <c r="J5" s="87">
        <v>1.9500000000000002</v>
      </c>
      <c r="K5" s="87">
        <v>2.7</v>
      </c>
      <c r="L5" s="87">
        <v>2.05</v>
      </c>
      <c r="M5" s="87">
        <v>2.8</v>
      </c>
      <c r="N5" s="87">
        <v>1.8</v>
      </c>
      <c r="O5" s="88">
        <v>2.2</v>
      </c>
      <c r="P5" s="88">
        <v>2.35</v>
      </c>
      <c r="Q5" s="88">
        <v>2.5</v>
      </c>
      <c r="R5" s="88">
        <v>2.7</v>
      </c>
      <c r="S5" s="88">
        <v>2.8</v>
      </c>
      <c r="T5">
        <v>0</v>
      </c>
    </row>
    <row r="6" spans="1:20" s="80" customFormat="1" ht="12.75">
      <c r="A6" s="78">
        <v>60</v>
      </c>
      <c r="B6" s="86">
        <v>1.05</v>
      </c>
      <c r="C6" s="86">
        <v>1.8</v>
      </c>
      <c r="D6" s="86">
        <v>1.25</v>
      </c>
      <c r="E6" s="86">
        <v>2</v>
      </c>
      <c r="F6" s="86">
        <v>1.35</v>
      </c>
      <c r="G6" s="86">
        <v>2.1</v>
      </c>
      <c r="H6" s="87">
        <v>1.45</v>
      </c>
      <c r="I6" s="87">
        <v>2.2</v>
      </c>
      <c r="J6" s="87">
        <v>1.55</v>
      </c>
      <c r="K6" s="87">
        <v>2.3</v>
      </c>
      <c r="L6" s="87">
        <v>1.65</v>
      </c>
      <c r="M6" s="87">
        <v>2.4</v>
      </c>
      <c r="N6" s="87">
        <v>1.75</v>
      </c>
      <c r="O6" s="88">
        <v>1.9500000000000002</v>
      </c>
      <c r="P6" s="88">
        <v>2.1</v>
      </c>
      <c r="Q6" s="88">
        <v>2.25</v>
      </c>
      <c r="R6" s="88">
        <v>2.4</v>
      </c>
      <c r="S6" s="88">
        <v>2.55</v>
      </c>
      <c r="T6">
        <v>0</v>
      </c>
    </row>
    <row r="7" spans="1:20" s="80" customFormat="1" ht="12.75">
      <c r="A7" s="78">
        <v>100</v>
      </c>
      <c r="B7" s="86">
        <v>0.95</v>
      </c>
      <c r="C7" s="86">
        <v>1.7000000000000002</v>
      </c>
      <c r="D7" s="86">
        <v>1.1</v>
      </c>
      <c r="E7" s="86">
        <v>1.85</v>
      </c>
      <c r="F7" s="86">
        <v>1.2</v>
      </c>
      <c r="G7" s="86">
        <v>1.9</v>
      </c>
      <c r="H7" s="87">
        <v>1.3</v>
      </c>
      <c r="I7" s="87">
        <v>2</v>
      </c>
      <c r="J7" s="87">
        <v>1.4</v>
      </c>
      <c r="K7" s="87">
        <v>2.1</v>
      </c>
      <c r="L7" s="87">
        <v>1.5</v>
      </c>
      <c r="M7" s="87">
        <v>2.2</v>
      </c>
      <c r="N7" s="87">
        <v>1.65</v>
      </c>
      <c r="O7" s="88">
        <v>1.85</v>
      </c>
      <c r="P7" s="88">
        <v>2</v>
      </c>
      <c r="Q7" s="88">
        <v>2.15</v>
      </c>
      <c r="R7" s="88">
        <v>2.3</v>
      </c>
      <c r="S7" s="88">
        <v>2.45</v>
      </c>
      <c r="T7">
        <v>0</v>
      </c>
    </row>
    <row r="8" spans="1:20" s="80" customFormat="1" ht="12.75">
      <c r="A8" s="79">
        <v>150</v>
      </c>
      <c r="B8" s="86">
        <v>0.85</v>
      </c>
      <c r="C8" s="86">
        <v>1.6</v>
      </c>
      <c r="D8" s="86">
        <v>2.3</v>
      </c>
      <c r="E8" s="86">
        <v>1.75</v>
      </c>
      <c r="F8" s="86">
        <v>1.1</v>
      </c>
      <c r="G8" s="86">
        <v>1.85</v>
      </c>
      <c r="H8" s="87">
        <v>1.2</v>
      </c>
      <c r="I8" s="87">
        <v>1.9500000000000002</v>
      </c>
      <c r="J8" s="87">
        <v>1.3</v>
      </c>
      <c r="K8" s="87">
        <v>2</v>
      </c>
      <c r="L8" s="87">
        <v>1.4</v>
      </c>
      <c r="M8" s="87">
        <v>2.15</v>
      </c>
      <c r="N8" s="87">
        <v>1.55</v>
      </c>
      <c r="O8" s="88">
        <v>1.75</v>
      </c>
      <c r="P8" s="88">
        <v>1.9</v>
      </c>
      <c r="Q8" s="88">
        <v>2.05</v>
      </c>
      <c r="R8" s="88">
        <v>2.2</v>
      </c>
      <c r="S8" s="88">
        <v>2.35</v>
      </c>
      <c r="T8">
        <v>0</v>
      </c>
    </row>
    <row r="9" spans="1:20" s="80" customFormat="1" ht="12.75">
      <c r="A9" s="79">
        <v>300</v>
      </c>
      <c r="B9" s="86">
        <v>0.6000000000000001</v>
      </c>
      <c r="C9" s="86">
        <v>1.35</v>
      </c>
      <c r="D9" s="86">
        <v>1</v>
      </c>
      <c r="E9" s="86">
        <v>1.55</v>
      </c>
      <c r="F9" s="86">
        <v>0.95</v>
      </c>
      <c r="G9" s="86">
        <v>1.7000000000000002</v>
      </c>
      <c r="H9" s="87">
        <v>1.05</v>
      </c>
      <c r="I9" s="87">
        <v>1.8</v>
      </c>
      <c r="J9" s="87">
        <v>1.15</v>
      </c>
      <c r="K9" s="87">
        <v>1.9</v>
      </c>
      <c r="L9" s="87">
        <v>1.25</v>
      </c>
      <c r="M9" s="87">
        <v>2</v>
      </c>
      <c r="N9" s="87">
        <v>1.45</v>
      </c>
      <c r="O9" s="88">
        <v>1.65</v>
      </c>
      <c r="P9" s="88">
        <v>1.8</v>
      </c>
      <c r="Q9" s="88">
        <v>1.9500000000000002</v>
      </c>
      <c r="R9" s="88">
        <v>2.1</v>
      </c>
      <c r="S9" s="88">
        <v>2.25</v>
      </c>
      <c r="T9">
        <v>0</v>
      </c>
    </row>
    <row r="10" spans="1:20" s="80" customFormat="1" ht="12.75">
      <c r="A10" s="79">
        <v>10000</v>
      </c>
      <c r="B10" s="88">
        <v>0.5</v>
      </c>
      <c r="C10" s="88">
        <v>0.98</v>
      </c>
      <c r="D10" s="88">
        <v>0.8</v>
      </c>
      <c r="E10" s="80">
        <v>1.25</v>
      </c>
      <c r="F10" s="88">
        <v>0.8</v>
      </c>
      <c r="G10" s="88">
        <v>1.6</v>
      </c>
      <c r="H10" s="87">
        <v>1</v>
      </c>
      <c r="I10" s="87">
        <v>1.7000000000000002</v>
      </c>
      <c r="J10" s="87">
        <v>1.05</v>
      </c>
      <c r="K10" s="88">
        <v>1.7000000000000002</v>
      </c>
      <c r="L10" s="88">
        <v>1.15</v>
      </c>
      <c r="M10" s="88">
        <v>1.9</v>
      </c>
      <c r="N10" s="87">
        <v>1.35</v>
      </c>
      <c r="O10" s="88">
        <v>1.55</v>
      </c>
      <c r="P10" s="88">
        <v>1.7000000000000002</v>
      </c>
      <c r="Q10" s="88">
        <v>1.85</v>
      </c>
      <c r="R10" s="88">
        <v>2</v>
      </c>
      <c r="S10" s="88">
        <v>2.15</v>
      </c>
      <c r="T10">
        <v>0</v>
      </c>
    </row>
    <row r="11" spans="1:20" s="80" customFormat="1" ht="13.5" customHeight="1">
      <c r="A11" s="79"/>
      <c r="H11"/>
      <c r="I11"/>
      <c r="J11"/>
      <c r="N11"/>
      <c r="T11"/>
    </row>
    <row r="12" spans="8:20" s="80" customFormat="1" ht="12.75">
      <c r="H12"/>
      <c r="I12"/>
      <c r="J12"/>
      <c r="N12"/>
      <c r="T12"/>
    </row>
    <row r="13" spans="8:20" s="80" customFormat="1" ht="12.75">
      <c r="H13"/>
      <c r="I13"/>
      <c r="J13"/>
      <c r="N13"/>
      <c r="T13"/>
    </row>
    <row r="14" spans="8:20" s="80" customFormat="1" ht="12.75">
      <c r="H14"/>
      <c r="I14"/>
      <c r="J14"/>
      <c r="N14"/>
      <c r="T14"/>
    </row>
    <row r="15" spans="8:20" s="80" customFormat="1" ht="12.75">
      <c r="H15"/>
      <c r="I15"/>
      <c r="J15"/>
      <c r="N15"/>
      <c r="T15"/>
    </row>
    <row r="16" spans="8:20" s="80" customFormat="1" ht="12.75">
      <c r="H16"/>
      <c r="I16"/>
      <c r="J16"/>
      <c r="N16"/>
      <c r="T16"/>
    </row>
    <row r="17" spans="8:20" s="80" customFormat="1" ht="12.75">
      <c r="H17"/>
      <c r="I17"/>
      <c r="J17"/>
      <c r="N17"/>
      <c r="T17"/>
    </row>
    <row r="18" spans="8:20" s="80" customFormat="1" ht="12.75">
      <c r="H18"/>
      <c r="I18"/>
      <c r="J18"/>
      <c r="N18"/>
      <c r="T18"/>
    </row>
    <row r="19" s="82" customFormat="1" ht="12.75">
      <c r="A19" s="81" t="s">
        <v>40</v>
      </c>
    </row>
    <row r="20" spans="2:20" s="80" customFormat="1" ht="16.5" customHeight="1">
      <c r="B20" s="89"/>
      <c r="C20" s="89"/>
      <c r="E20" s="90" t="s">
        <v>14</v>
      </c>
      <c r="H20"/>
      <c r="I20"/>
      <c r="J20"/>
      <c r="N20"/>
      <c r="T20"/>
    </row>
    <row r="21" spans="2:20" s="80" customFormat="1" ht="12.75">
      <c r="B21" s="79"/>
      <c r="E21" s="80">
        <f>Order!U35</f>
        <v>0</v>
      </c>
      <c r="H21"/>
      <c r="I21"/>
      <c r="J21"/>
      <c r="N21"/>
      <c r="T21"/>
    </row>
    <row r="22" spans="8:20" s="80" customFormat="1" ht="12.75">
      <c r="H22"/>
      <c r="I22"/>
      <c r="J22"/>
      <c r="N22"/>
      <c r="T22"/>
    </row>
    <row r="23" spans="2:20" s="80" customFormat="1" ht="12.75">
      <c r="B23" s="91"/>
      <c r="H23"/>
      <c r="I23"/>
      <c r="J23"/>
      <c r="N23"/>
      <c r="T23"/>
    </row>
    <row r="24" spans="2:20" s="80" customFormat="1" ht="12.75">
      <c r="B24" s="92"/>
      <c r="H24"/>
      <c r="I24"/>
      <c r="J24"/>
      <c r="N24"/>
      <c r="T24"/>
    </row>
  </sheetData>
  <sheetProtection selectLockedCells="1" selectUnlockedCells="1"/>
  <mergeCells count="1">
    <mergeCell ref="B20:C2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3" sqref="B3"/>
    </sheetView>
  </sheetViews>
  <sheetFormatPr defaultColWidth="12.57421875" defaultRowHeight="12.75"/>
  <cols>
    <col min="1" max="1" width="17.57421875" style="0" customWidth="1"/>
    <col min="2" max="2" width="28.8515625" style="0" customWidth="1"/>
    <col min="3" max="3" width="18.00390625" style="0" customWidth="1"/>
    <col min="4" max="4" width="18.8515625" style="0" customWidth="1"/>
    <col min="5" max="6" width="20.7109375" style="0" customWidth="1"/>
    <col min="7" max="7" width="19.140625" style="0" customWidth="1"/>
    <col min="8" max="8" width="22.7109375" style="0" customWidth="1"/>
    <col min="9" max="16384" width="11.57421875" style="0" customWidth="1"/>
  </cols>
  <sheetData>
    <row r="1" spans="1:4" ht="38.25" customHeight="1">
      <c r="A1" s="93" t="s">
        <v>62</v>
      </c>
      <c r="B1" s="93" t="s">
        <v>63</v>
      </c>
      <c r="C1" s="93" t="s">
        <v>64</v>
      </c>
      <c r="D1" s="93" t="s">
        <v>65</v>
      </c>
    </row>
    <row r="2" spans="1:4" ht="12.75">
      <c r="A2" s="94" t="e">
        <f>VLOOKUP('Screen Printing Prices'!$E21,'Screen Printing Prices'!$A$3:$T$15,A3,1)</f>
        <v>#N/A</v>
      </c>
      <c r="B2" s="95" t="e">
        <f>VLOOKUP('Screen Printing Prices'!$E21,'Screen Printing Prices'!$A$3:$T$15,B3,1)</f>
        <v>#N/A</v>
      </c>
      <c r="C2" s="95" t="e">
        <f>VLOOKUP('Screen Printing Prices'!$E21,'Screen Printing Prices'!$A$3:$T$15,C3,1)</f>
        <v>#N/A</v>
      </c>
      <c r="D2" s="95" t="e">
        <f>VLOOKUP('Screen Printing Prices'!$E21,'Screen Printing Prices'!$A$3:$T$15,D3,1)</f>
        <v>#N/A</v>
      </c>
    </row>
    <row r="3" spans="1:4" ht="12.75">
      <c r="A3">
        <v>20</v>
      </c>
      <c r="B3">
        <v>20</v>
      </c>
      <c r="C3">
        <v>20</v>
      </c>
      <c r="D3">
        <v>20</v>
      </c>
    </row>
    <row r="4" spans="1:4" ht="12.75">
      <c r="A4" s="83">
        <f>IF((A3-1)&lt;7,(A3-1),0)</f>
        <v>0</v>
      </c>
      <c r="B4" s="83">
        <f>IF((B3-1)&lt;7,(B3-1),0)</f>
        <v>0</v>
      </c>
      <c r="C4" s="83">
        <f>IF((C3-1)&lt;7,(C3-1),0)</f>
        <v>0</v>
      </c>
      <c r="D4" s="83">
        <f>IF((D3-1)&lt;7,(D3-1),0)</f>
        <v>0</v>
      </c>
    </row>
    <row r="20" s="82" customFormat="1" ht="12.75">
      <c r="A20" s="81" t="s">
        <v>40</v>
      </c>
    </row>
    <row r="23" ht="12.75">
      <c r="A23" s="96" t="e">
        <f>SUM(A2:D2)</f>
        <v>#N/A</v>
      </c>
    </row>
    <row r="24" ht="12.75">
      <c r="A24" s="83">
        <f>SUM(A4:D4)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6">
      <selection activeCell="B41" sqref="B41"/>
    </sheetView>
  </sheetViews>
  <sheetFormatPr defaultColWidth="12.57421875" defaultRowHeight="12.75"/>
  <cols>
    <col min="1" max="1" width="38.421875" style="1" customWidth="1"/>
    <col min="2" max="2" width="19.00390625" style="1" customWidth="1"/>
    <col min="3" max="16384" width="11.8515625" style="0" customWidth="1"/>
  </cols>
  <sheetData>
    <row r="1" spans="1:2" ht="12.75" customHeight="1">
      <c r="A1" s="97" t="s">
        <v>66</v>
      </c>
      <c r="B1" s="97"/>
    </row>
    <row r="2" spans="1:2" ht="12.75">
      <c r="A2" s="98" t="s">
        <v>67</v>
      </c>
      <c r="B2" s="99">
        <v>600</v>
      </c>
    </row>
    <row r="3" spans="1:2" ht="12.75">
      <c r="A3" s="98" t="s">
        <v>68</v>
      </c>
      <c r="B3" s="99">
        <v>95</v>
      </c>
    </row>
    <row r="4" spans="1:2" ht="12.75">
      <c r="A4" s="98" t="s">
        <v>69</v>
      </c>
      <c r="B4" s="99">
        <v>125</v>
      </c>
    </row>
    <row r="5" spans="1:2" ht="12.75">
      <c r="A5" s="98" t="s">
        <v>70</v>
      </c>
      <c r="B5" s="99">
        <v>50</v>
      </c>
    </row>
    <row r="6" spans="1:2" ht="12.75">
      <c r="A6" s="98" t="s">
        <v>71</v>
      </c>
      <c r="B6" s="99">
        <v>100</v>
      </c>
    </row>
    <row r="7" spans="1:2" ht="12.75">
      <c r="A7" s="98" t="s">
        <v>72</v>
      </c>
      <c r="B7" s="99">
        <v>100</v>
      </c>
    </row>
    <row r="8" spans="1:2" ht="12.75">
      <c r="A8" s="98" t="s">
        <v>73</v>
      </c>
      <c r="B8" s="99">
        <v>0</v>
      </c>
    </row>
    <row r="9" spans="1:2" ht="12.75">
      <c r="A9" s="100" t="s">
        <v>74</v>
      </c>
      <c r="B9" s="101">
        <f>SUM(B2:B8)</f>
        <v>1070</v>
      </c>
    </row>
    <row r="10" spans="1:2" ht="12.75">
      <c r="A10" s="102"/>
      <c r="B10" s="102"/>
    </row>
    <row r="11" spans="1:2" ht="12.75">
      <c r="A11" s="98" t="s">
        <v>75</v>
      </c>
      <c r="B11" s="103">
        <v>2000</v>
      </c>
    </row>
    <row r="12" spans="1:2" ht="12.75">
      <c r="A12" s="102"/>
      <c r="B12" s="102"/>
    </row>
    <row r="13" spans="1:2" ht="12.75" customHeight="1">
      <c r="A13" s="97" t="s">
        <v>76</v>
      </c>
      <c r="B13" s="97"/>
    </row>
    <row r="14" spans="1:2" ht="12.75">
      <c r="A14" s="98" t="s">
        <v>77</v>
      </c>
      <c r="B14" s="104">
        <f>SUM(Order!N4:N11)</f>
        <v>0</v>
      </c>
    </row>
    <row r="15" spans="1:2" ht="12.75">
      <c r="A15" s="98" t="s">
        <v>78</v>
      </c>
      <c r="B15" s="105">
        <v>0.5</v>
      </c>
    </row>
    <row r="16" spans="1:2" ht="12.75">
      <c r="A16" s="98" t="s">
        <v>79</v>
      </c>
      <c r="B16" s="105">
        <v>120</v>
      </c>
    </row>
    <row r="17" spans="1:2" ht="12.75">
      <c r="A17" s="98" t="s">
        <v>80</v>
      </c>
      <c r="B17" s="105">
        <v>0.5</v>
      </c>
    </row>
    <row r="18" spans="1:2" ht="12.75">
      <c r="A18" s="98" t="s">
        <v>81</v>
      </c>
      <c r="B18" s="105">
        <f>Locations!A24</f>
        <v>0</v>
      </c>
    </row>
    <row r="19" spans="1:2" ht="12.75">
      <c r="A19" s="98" t="s">
        <v>82</v>
      </c>
      <c r="B19" s="106">
        <v>10</v>
      </c>
    </row>
    <row r="20" spans="1:2" ht="12.75">
      <c r="A20" s="98" t="s">
        <v>83</v>
      </c>
      <c r="B20" s="106">
        <v>15</v>
      </c>
    </row>
    <row r="21" spans="1:2" ht="12.75">
      <c r="A21" s="98" t="s">
        <v>84</v>
      </c>
      <c r="B21" s="99" t="e">
        <f>Order!Q29/Order!U35</f>
        <v>#DIV/0!</v>
      </c>
    </row>
    <row r="22" spans="1:2" ht="12.75">
      <c r="A22" s="98" t="s">
        <v>85</v>
      </c>
      <c r="B22" s="99">
        <v>0.03</v>
      </c>
    </row>
    <row r="23" spans="1:2" ht="12.75">
      <c r="A23" s="102"/>
      <c r="B23" s="107"/>
    </row>
    <row r="24" spans="1:2" ht="12.75" customHeight="1">
      <c r="A24" s="97" t="s">
        <v>86</v>
      </c>
      <c r="B24" s="97"/>
    </row>
    <row r="25" spans="1:2" ht="12.75">
      <c r="A25" s="98" t="s">
        <v>87</v>
      </c>
      <c r="B25" s="108" t="e">
        <f>((B14/B16)+(B15+B17))/B14</f>
        <v>#DIV/0!</v>
      </c>
    </row>
    <row r="26" spans="1:2" ht="12.75">
      <c r="A26" s="98" t="s">
        <v>88</v>
      </c>
      <c r="B26" s="109" t="e">
        <f>B20*B25</f>
        <v>#DIV/0!</v>
      </c>
    </row>
    <row r="27" spans="1:2" ht="12.75">
      <c r="A27" s="98" t="s">
        <v>89</v>
      </c>
      <c r="B27" s="109" t="e">
        <f>(B18*B19/B14)+B21+B22</f>
        <v>#DIV/0!</v>
      </c>
    </row>
    <row r="28" spans="1:2" ht="12.75">
      <c r="A28" s="98" t="s">
        <v>90</v>
      </c>
      <c r="B28" s="109">
        <f>B9/B11</f>
        <v>0.535</v>
      </c>
    </row>
    <row r="29" spans="1:2" ht="12.75">
      <c r="A29" s="98" t="s">
        <v>91</v>
      </c>
      <c r="B29" s="109" t="e">
        <f>SUM(B26:B28)</f>
        <v>#DIV/0!</v>
      </c>
    </row>
    <row r="30" spans="1:2" ht="12.75">
      <c r="A30" s="110"/>
      <c r="B30" s="111"/>
    </row>
    <row r="31" spans="1:2" ht="12.75">
      <c r="A31" s="98" t="s">
        <v>92</v>
      </c>
      <c r="B31" s="112">
        <v>0.30000000000000004</v>
      </c>
    </row>
    <row r="32" spans="1:2" ht="12.75">
      <c r="A32" s="98" t="s">
        <v>93</v>
      </c>
      <c r="B32" s="113" t="e">
        <f>B29/(1-B31)</f>
        <v>#DIV/0!</v>
      </c>
    </row>
    <row r="33" spans="1:2" ht="12.75">
      <c r="A33" s="110"/>
      <c r="B33" s="114"/>
    </row>
    <row r="34" spans="1:2" ht="12.75">
      <c r="A34" s="98" t="s">
        <v>94</v>
      </c>
      <c r="B34" s="99" t="e">
        <f>Order!U29/Order!U35</f>
        <v>#N/A</v>
      </c>
    </row>
    <row r="35" spans="1:2" ht="12.75">
      <c r="A35" s="98" t="s">
        <v>95</v>
      </c>
      <c r="B35" s="104">
        <v>0</v>
      </c>
    </row>
    <row r="36" spans="1:2" ht="12.75">
      <c r="A36" s="102"/>
      <c r="B36" s="102"/>
    </row>
    <row r="37" spans="1:2" ht="12.75">
      <c r="A37" s="115" t="s">
        <v>96</v>
      </c>
      <c r="B37" s="116" t="e">
        <f>(B34*B14)+B35</f>
        <v>#N/A</v>
      </c>
    </row>
    <row r="38" spans="1:2" ht="12.75">
      <c r="A38" s="115" t="s">
        <v>97</v>
      </c>
      <c r="B38" s="117" t="e">
        <f>B29*B14</f>
        <v>#DIV/0!</v>
      </c>
    </row>
    <row r="39" spans="1:2" ht="12.75">
      <c r="A39" s="115" t="s">
        <v>98</v>
      </c>
      <c r="B39" s="117" t="e">
        <f>B37-B38</f>
        <v>#N/A</v>
      </c>
    </row>
    <row r="40" spans="1:2" ht="12.75">
      <c r="A40" s="115" t="s">
        <v>99</v>
      </c>
      <c r="B40" s="118" t="e">
        <f>IF(B37&gt;0,B39/B37,0)</f>
        <v>#N/A</v>
      </c>
    </row>
    <row r="41" spans="1:2" ht="12.75">
      <c r="A41" s="119"/>
      <c r="B41" s="119"/>
    </row>
  </sheetData>
  <sheetProtection selectLockedCells="1" selectUnlockedCells="1"/>
  <mergeCells count="3">
    <mergeCell ref="A1:B1"/>
    <mergeCell ref="A13:B13"/>
    <mergeCell ref="A24:B24"/>
  </mergeCells>
  <conditionalFormatting sqref="B3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2017-04-03T00:01:56Z</dcterms:modified>
  <cp:category/>
  <cp:version/>
  <cp:contentType/>
  <cp:contentStatus/>
  <cp:revision>187</cp:revision>
</cp:coreProperties>
</file>